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1330\CR 44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26" i="4688" l="1"/>
  <c r="AO26" i="4688" s="1"/>
  <c r="M26" i="4688"/>
  <c r="Z26" i="4688" s="1"/>
  <c r="B26" i="4688"/>
  <c r="J26" i="4688" s="1"/>
  <c r="AD21" i="4688"/>
  <c r="AO21" i="4688" s="1"/>
  <c r="M21" i="4688"/>
  <c r="Z21" i="4688" s="1"/>
  <c r="B21" i="4688"/>
  <c r="J21" i="4688" s="1"/>
  <c r="AD16" i="4688"/>
  <c r="AO16" i="4688" s="1"/>
  <c r="M16" i="4688"/>
  <c r="Z16" i="4688" s="1"/>
  <c r="B16" i="4688"/>
  <c r="J16" i="4688" s="1"/>
  <c r="G16" i="4688" l="1"/>
  <c r="U16" i="4688"/>
  <c r="AK16" i="4688"/>
  <c r="G21" i="4688"/>
  <c r="U21" i="4688"/>
  <c r="AK21" i="4688"/>
  <c r="G26" i="4688"/>
  <c r="U26" i="4688"/>
  <c r="AK26" i="4688"/>
  <c r="D16" i="4688"/>
  <c r="P16" i="4688"/>
  <c r="AF16" i="4688"/>
  <c r="D21" i="4688"/>
  <c r="P21" i="4688"/>
  <c r="AF21" i="4688"/>
  <c r="D26" i="4688"/>
  <c r="P26" i="4688"/>
  <c r="AF26" i="4688"/>
  <c r="T18" i="4678" l="1"/>
  <c r="Y21" i="4686"/>
  <c r="X21" i="4686"/>
  <c r="W21" i="4686"/>
  <c r="V21" i="4686"/>
  <c r="Y21" i="4684"/>
  <c r="X21" i="4684"/>
  <c r="W21" i="4684"/>
  <c r="V21" i="4684"/>
  <c r="Y21" i="4678"/>
  <c r="X21" i="4678"/>
  <c r="W21" i="4678"/>
  <c r="V21" i="467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AL13" i="4688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8" i="4689" l="1"/>
  <c r="D25" i="4688" s="1"/>
  <c r="J32" i="4689"/>
  <c r="U25" i="4688" s="1"/>
  <c r="J16" i="4689"/>
  <c r="AF15" i="4688" s="1"/>
  <c r="J25" i="4689"/>
  <c r="J33" i="4689"/>
  <c r="J30" i="4689"/>
  <c r="J25" i="4688" s="1"/>
  <c r="J36" i="4689"/>
  <c r="AO25" i="4688" s="1"/>
  <c r="J10" i="4689"/>
  <c r="J34" i="4689"/>
  <c r="AF25" i="4688" s="1"/>
  <c r="J24" i="4689"/>
  <c r="J14" i="4689"/>
  <c r="U15" i="4688" s="1"/>
  <c r="J23" i="4689"/>
  <c r="U20" i="4688" s="1"/>
  <c r="J20" i="4689"/>
  <c r="J22" i="4689"/>
  <c r="P20" i="4688" s="1"/>
  <c r="J26" i="4689"/>
  <c r="J31" i="4689"/>
  <c r="P2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Z25" i="4688"/>
  <c r="J29" i="4689"/>
  <c r="AK20" i="4688"/>
  <c r="AF20" i="4688"/>
  <c r="J27" i="4689"/>
  <c r="Z20" i="4688"/>
  <c r="G20" i="4688"/>
  <c r="J19" i="4689"/>
  <c r="J21" i="4689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3" i="4688" l="1"/>
  <c r="BO22" i="4688" s="1"/>
  <c r="AL33" i="4688"/>
  <c r="BZ22" i="4688" s="1"/>
  <c r="S33" i="4688"/>
  <c r="BH22" i="4688" s="1"/>
  <c r="AO33" i="4688"/>
  <c r="CC22" i="4688" s="1"/>
  <c r="AJ33" i="4688"/>
  <c r="BX22" i="4688" s="1"/>
  <c r="U23" i="4684"/>
  <c r="V23" i="4684" s="1"/>
  <c r="V33" i="4688"/>
  <c r="BK22" i="4688" s="1"/>
  <c r="W33" i="4688"/>
  <c r="BL22" i="4688" s="1"/>
  <c r="R33" i="4688"/>
  <c r="BG22" i="4688" s="1"/>
  <c r="AI33" i="4688"/>
  <c r="BW22" i="4688" s="1"/>
  <c r="U23" i="4678"/>
  <c r="V23" i="467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X22" i="4684" l="1"/>
  <c r="Y22" i="4684"/>
  <c r="V22" i="4684"/>
  <c r="W22" i="4684"/>
  <c r="Y22" i="4678"/>
  <c r="X22" i="4678"/>
  <c r="W22" i="4678"/>
  <c r="V22" i="4678"/>
  <c r="X22" i="4686"/>
  <c r="Y22" i="4686"/>
  <c r="V22" i="4686"/>
  <c r="W22" i="4686"/>
  <c r="N23" i="4681"/>
  <c r="U23" i="4681"/>
  <c r="G23" i="4681"/>
</calcChain>
</file>

<file path=xl/sharedStrings.xml><?xml version="1.0" encoding="utf-8"?>
<sst xmlns="http://schemas.openxmlformats.org/spreadsheetml/2006/main" count="649" uniqueCount="156">
  <si>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</si>
  <si>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</si>
  <si>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</si>
  <si>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</si>
  <si>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</si>
  <si>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</si>
  <si>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</si>
  <si>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</si>
  <si>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</si>
  <si>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</si>
  <si>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</si>
  <si>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</si>
  <si>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</si>
  <si>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</si>
  <si>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</si>
  <si>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</si>
  <si>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</si>
  <si>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</si>
  <si>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</si>
  <si>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</si>
  <si>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</si>
  <si>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</si>
  <si>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</si>
  <si>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</si>
  <si>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</si>
  <si>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</si>
  <si>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</si>
  <si>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</si>
  <si>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</si>
  <si>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</si>
  <si>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</si>
  <si>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</si>
  <si>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</si>
  <si>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</si>
  <si>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</si>
  <si>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</si>
  <si>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</si>
  <si>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</si>
  <si>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</si>
  <si>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</si>
  <si>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</si>
  <si>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</si>
  <si>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</si>
  <si>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</si>
  <si>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</si>
  <si>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</si>
  <si>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</si>
  <si>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</si>
  <si>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</si>
  <si>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</si>
  <si>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</si>
  <si>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</si>
  <si>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</si>
  <si>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</si>
  <si>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</si>
  <si>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</si>
  <si>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</si>
  <si>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</si>
  <si>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</si>
  <si>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</si>
  <si>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</si>
  <si>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</si>
  <si>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</si>
  <si>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</si>
  <si>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</si>
  <si>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</si>
  <si>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</si>
  <si>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</si>
  <si>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</si>
  <si>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</si>
  <si>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</si>
  <si>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</si>
  <si>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</si>
  <si>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</si>
  <si>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</si>
  <si>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</si>
  <si>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</si>
  <si>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</si>
  <si>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</si>
  <si>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</si>
  <si>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</si>
  <si>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</si>
  <si>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</si>
  <si>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</si>
  <si>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</si>
  <si>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</si>
  <si>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</si>
  <si>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</si>
  <si>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</si>
  <si>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</si>
  <si>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</si>
  <si>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</si>
  <si>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</si>
  <si>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</si>
  <si>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</si>
  <si>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</si>
  <si>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</si>
  <si>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</si>
  <si>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</si>
  <si>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</si>
  <si>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</si>
  <si>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</si>
  <si>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</si>
  <si>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</si>
  <si>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</si>
  <si>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</si>
  <si>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</si>
  <si>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</si>
  <si>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</si>
  <si>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</si>
  <si>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</si>
  <si>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</si>
  <si>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</si>
  <si>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</si>
  <si>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</si>
  <si>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</si>
  <si>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</si>
  <si>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</si>
  <si>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</si>
  <si>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</si>
  <si>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</si>
  <si>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</si>
  <si>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</si>
  <si>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</si>
  <si>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</si>
  <si>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</si>
  <si>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</si>
  <si>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</si>
  <si>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</si>
  <si>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</si>
  <si>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</si>
  <si>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</si>
  <si>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</si>
  <si>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</si>
  <si>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</si>
  <si>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</si>
  <si>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</si>
  <si>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</si>
  <si>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</si>
  <si>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</si>
  <si>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</si>
  <si>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</si>
  <si>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</si>
  <si>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</si>
  <si>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</si>
  <si>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</si>
  <si>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</si>
  <si>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</si>
  <si>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</si>
  <si>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44</t>
  </si>
  <si>
    <t>ADOLFREDO FLOREZ</t>
  </si>
  <si>
    <t>JULIO VASQUEZ</t>
  </si>
  <si>
    <t>IVAN FONSECA</t>
  </si>
  <si>
    <t>GEOVANNIS GONZALEZ</t>
  </si>
  <si>
    <t>7:30 -8:30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</si>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</sst>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dd/mm/yyyy;@"/>
    <numFmt numFmtId="166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65" fontId="2" fillId="0" borderId="10" xfId="0" applyNumberFormat="1" applyFont="1" applyBorder="1" applyAlignment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6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6" fontId="22" fillId="0" borderId="1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200</c:v>
                </c:pt>
                <c:pt idx="1">
                  <c:v>219.5</c:v>
                </c:pt>
                <c:pt idx="2">
                  <c:v>176.5</c:v>
                </c:pt>
                <c:pt idx="3">
                  <c:v>204</c:v>
                </c:pt>
                <c:pt idx="4">
                  <c:v>244.5</c:v>
                </c:pt>
                <c:pt idx="5">
                  <c:v>241.5</c:v>
                </c:pt>
                <c:pt idx="6">
                  <c:v>243.5</c:v>
                </c:pt>
                <c:pt idx="7">
                  <c:v>193.5</c:v>
                </c:pt>
                <c:pt idx="8">
                  <c:v>202.5</c:v>
                </c:pt>
                <c:pt idx="9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097752"/>
        <c:axId val="190098144"/>
      </c:barChart>
      <c:catAx>
        <c:axId val="19009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9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09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9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873</c:v>
                </c:pt>
                <c:pt idx="1">
                  <c:v>917.5</c:v>
                </c:pt>
                <c:pt idx="2">
                  <c:v>768</c:v>
                </c:pt>
                <c:pt idx="3">
                  <c:v>799</c:v>
                </c:pt>
                <c:pt idx="4">
                  <c:v>802.5</c:v>
                </c:pt>
                <c:pt idx="5">
                  <c:v>883</c:v>
                </c:pt>
                <c:pt idx="6">
                  <c:v>955.5</c:v>
                </c:pt>
                <c:pt idx="7">
                  <c:v>856.5</c:v>
                </c:pt>
                <c:pt idx="8">
                  <c:v>891</c:v>
                </c:pt>
                <c:pt idx="9">
                  <c:v>878.5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37648"/>
        <c:axId val="190938040"/>
      </c:barChart>
      <c:catAx>
        <c:axId val="19093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38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38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3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816.5</c:v>
                </c:pt>
                <c:pt idx="1">
                  <c:v>838.5</c:v>
                </c:pt>
                <c:pt idx="2">
                  <c:v>899.5</c:v>
                </c:pt>
                <c:pt idx="3">
                  <c:v>802</c:v>
                </c:pt>
                <c:pt idx="4">
                  <c:v>821</c:v>
                </c:pt>
                <c:pt idx="5">
                  <c:v>823</c:v>
                </c:pt>
                <c:pt idx="6">
                  <c:v>840.5</c:v>
                </c:pt>
                <c:pt idx="7">
                  <c:v>663.5</c:v>
                </c:pt>
                <c:pt idx="8">
                  <c:v>793</c:v>
                </c:pt>
                <c:pt idx="9">
                  <c:v>876</c:v>
                </c:pt>
                <c:pt idx="10">
                  <c:v>895</c:v>
                </c:pt>
                <c:pt idx="11">
                  <c:v>832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914936"/>
        <c:axId val="281915328"/>
      </c:barChart>
      <c:catAx>
        <c:axId val="281914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9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1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914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808</c:v>
                </c:pt>
                <c:pt idx="1">
                  <c:v>837</c:v>
                </c:pt>
                <c:pt idx="2">
                  <c:v>887.5</c:v>
                </c:pt>
                <c:pt idx="3">
                  <c:v>938.5</c:v>
                </c:pt>
                <c:pt idx="4">
                  <c:v>889.5</c:v>
                </c:pt>
                <c:pt idx="5">
                  <c:v>884</c:v>
                </c:pt>
                <c:pt idx="6">
                  <c:v>780</c:v>
                </c:pt>
                <c:pt idx="7">
                  <c:v>794</c:v>
                </c:pt>
                <c:pt idx="8">
                  <c:v>780.5</c:v>
                </c:pt>
                <c:pt idx="9">
                  <c:v>781.5</c:v>
                </c:pt>
                <c:pt idx="10">
                  <c:v>779.5</c:v>
                </c:pt>
                <c:pt idx="11">
                  <c:v>846.5</c:v>
                </c:pt>
                <c:pt idx="12">
                  <c:v>867</c:v>
                </c:pt>
                <c:pt idx="13">
                  <c:v>855.5</c:v>
                </c:pt>
                <c:pt idx="14">
                  <c:v>831.5</c:v>
                </c:pt>
                <c:pt idx="15">
                  <c:v>909.5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916112"/>
        <c:axId val="281916504"/>
      </c:barChart>
      <c:catAx>
        <c:axId val="28191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916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16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91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800</c:v>
                </c:pt>
                <c:pt idx="4">
                  <c:v>844.5</c:v>
                </c:pt>
                <c:pt idx="5">
                  <c:v>866.5</c:v>
                </c:pt>
                <c:pt idx="6">
                  <c:v>933.5</c:v>
                </c:pt>
                <c:pt idx="7">
                  <c:v>923</c:v>
                </c:pt>
                <c:pt idx="8">
                  <c:v>881</c:v>
                </c:pt>
                <c:pt idx="9">
                  <c:v>833</c:v>
                </c:pt>
                <c:pt idx="13">
                  <c:v>870.5</c:v>
                </c:pt>
                <c:pt idx="14">
                  <c:v>929</c:v>
                </c:pt>
                <c:pt idx="15">
                  <c:v>970</c:v>
                </c:pt>
                <c:pt idx="16">
                  <c:v>907.5</c:v>
                </c:pt>
                <c:pt idx="17">
                  <c:v>825.5</c:v>
                </c:pt>
                <c:pt idx="18">
                  <c:v>744</c:v>
                </c:pt>
                <c:pt idx="19">
                  <c:v>650</c:v>
                </c:pt>
                <c:pt idx="20">
                  <c:v>642.5</c:v>
                </c:pt>
                <c:pt idx="21">
                  <c:v>642.5</c:v>
                </c:pt>
                <c:pt idx="22">
                  <c:v>698.5</c:v>
                </c:pt>
                <c:pt idx="23">
                  <c:v>748.5</c:v>
                </c:pt>
                <c:pt idx="24">
                  <c:v>784</c:v>
                </c:pt>
                <c:pt idx="25">
                  <c:v>843</c:v>
                </c:pt>
                <c:pt idx="29">
                  <c:v>817.5</c:v>
                </c:pt>
                <c:pt idx="30">
                  <c:v>839</c:v>
                </c:pt>
                <c:pt idx="31">
                  <c:v>813</c:v>
                </c:pt>
                <c:pt idx="32">
                  <c:v>786.5</c:v>
                </c:pt>
                <c:pt idx="33">
                  <c:v>679</c:v>
                </c:pt>
                <c:pt idx="34">
                  <c:v>638.5</c:v>
                </c:pt>
                <c:pt idx="35">
                  <c:v>687.5</c:v>
                </c:pt>
                <c:pt idx="36">
                  <c:v>702</c:v>
                </c:pt>
                <c:pt idx="37">
                  <c:v>837.5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747.5</c:v>
                </c:pt>
                <c:pt idx="4">
                  <c:v>731.5</c:v>
                </c:pt>
                <c:pt idx="5">
                  <c:v>721.5</c:v>
                </c:pt>
                <c:pt idx="6">
                  <c:v>844.5</c:v>
                </c:pt>
                <c:pt idx="7">
                  <c:v>924</c:v>
                </c:pt>
                <c:pt idx="8">
                  <c:v>955</c:v>
                </c:pt>
                <c:pt idx="9">
                  <c:v>954.5</c:v>
                </c:pt>
                <c:pt idx="13">
                  <c:v>853</c:v>
                </c:pt>
                <c:pt idx="14">
                  <c:v>819</c:v>
                </c:pt>
                <c:pt idx="15">
                  <c:v>781.5</c:v>
                </c:pt>
                <c:pt idx="16">
                  <c:v>743.5</c:v>
                </c:pt>
                <c:pt idx="17">
                  <c:v>722.5</c:v>
                </c:pt>
                <c:pt idx="18">
                  <c:v>726.5</c:v>
                </c:pt>
                <c:pt idx="19">
                  <c:v>735.5</c:v>
                </c:pt>
                <c:pt idx="20">
                  <c:v>772</c:v>
                </c:pt>
                <c:pt idx="21">
                  <c:v>836</c:v>
                </c:pt>
                <c:pt idx="22">
                  <c:v>911</c:v>
                </c:pt>
                <c:pt idx="23">
                  <c:v>971.5</c:v>
                </c:pt>
                <c:pt idx="24">
                  <c:v>991</c:v>
                </c:pt>
                <c:pt idx="25">
                  <c:v>989</c:v>
                </c:pt>
                <c:pt idx="29">
                  <c:v>824</c:v>
                </c:pt>
                <c:pt idx="30">
                  <c:v>805.5</c:v>
                </c:pt>
                <c:pt idx="31">
                  <c:v>825.5</c:v>
                </c:pt>
                <c:pt idx="32">
                  <c:v>796</c:v>
                </c:pt>
                <c:pt idx="33">
                  <c:v>797.5</c:v>
                </c:pt>
                <c:pt idx="34">
                  <c:v>777</c:v>
                </c:pt>
                <c:pt idx="35">
                  <c:v>719.5</c:v>
                </c:pt>
                <c:pt idx="36">
                  <c:v>692</c:v>
                </c:pt>
                <c:pt idx="37">
                  <c:v>683.5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1810</c:v>
                </c:pt>
                <c:pt idx="4">
                  <c:v>1711</c:v>
                </c:pt>
                <c:pt idx="5">
                  <c:v>1664.5</c:v>
                </c:pt>
                <c:pt idx="6">
                  <c:v>1662</c:v>
                </c:pt>
                <c:pt idx="7">
                  <c:v>1650.5</c:v>
                </c:pt>
                <c:pt idx="8">
                  <c:v>1750</c:v>
                </c:pt>
                <c:pt idx="9">
                  <c:v>1794</c:v>
                </c:pt>
                <c:pt idx="13">
                  <c:v>1747.5</c:v>
                </c:pt>
                <c:pt idx="14">
                  <c:v>1804.5</c:v>
                </c:pt>
                <c:pt idx="15">
                  <c:v>1848</c:v>
                </c:pt>
                <c:pt idx="16">
                  <c:v>1841</c:v>
                </c:pt>
                <c:pt idx="17">
                  <c:v>1799.5</c:v>
                </c:pt>
                <c:pt idx="18">
                  <c:v>1768</c:v>
                </c:pt>
                <c:pt idx="19">
                  <c:v>1750.5</c:v>
                </c:pt>
                <c:pt idx="20">
                  <c:v>1721</c:v>
                </c:pt>
                <c:pt idx="21">
                  <c:v>1709.5</c:v>
                </c:pt>
                <c:pt idx="22">
                  <c:v>1665</c:v>
                </c:pt>
                <c:pt idx="23">
                  <c:v>1628.5</c:v>
                </c:pt>
                <c:pt idx="24">
                  <c:v>1625.5</c:v>
                </c:pt>
                <c:pt idx="25">
                  <c:v>1631.5</c:v>
                </c:pt>
                <c:pt idx="29">
                  <c:v>1715</c:v>
                </c:pt>
                <c:pt idx="30">
                  <c:v>1716.5</c:v>
                </c:pt>
                <c:pt idx="31">
                  <c:v>1707</c:v>
                </c:pt>
                <c:pt idx="32">
                  <c:v>1704</c:v>
                </c:pt>
                <c:pt idx="33">
                  <c:v>1671.5</c:v>
                </c:pt>
                <c:pt idx="34">
                  <c:v>1704.5</c:v>
                </c:pt>
                <c:pt idx="35">
                  <c:v>1766</c:v>
                </c:pt>
                <c:pt idx="36">
                  <c:v>1833.5</c:v>
                </c:pt>
                <c:pt idx="37">
                  <c:v>1875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3357.5</c:v>
                </c:pt>
                <c:pt idx="4">
                  <c:v>3287</c:v>
                </c:pt>
                <c:pt idx="5">
                  <c:v>3252.5</c:v>
                </c:pt>
                <c:pt idx="6">
                  <c:v>3440</c:v>
                </c:pt>
                <c:pt idx="7">
                  <c:v>3497.5</c:v>
                </c:pt>
                <c:pt idx="8">
                  <c:v>3586</c:v>
                </c:pt>
                <c:pt idx="9">
                  <c:v>3581.5</c:v>
                </c:pt>
                <c:pt idx="13">
                  <c:v>3471</c:v>
                </c:pt>
                <c:pt idx="14">
                  <c:v>3552.5</c:v>
                </c:pt>
                <c:pt idx="15">
                  <c:v>3599.5</c:v>
                </c:pt>
                <c:pt idx="16">
                  <c:v>3492</c:v>
                </c:pt>
                <c:pt idx="17">
                  <c:v>3347.5</c:v>
                </c:pt>
                <c:pt idx="18">
                  <c:v>3238.5</c:v>
                </c:pt>
                <c:pt idx="19">
                  <c:v>3136</c:v>
                </c:pt>
                <c:pt idx="20">
                  <c:v>3135.5</c:v>
                </c:pt>
                <c:pt idx="21">
                  <c:v>3188</c:v>
                </c:pt>
                <c:pt idx="22">
                  <c:v>3274.5</c:v>
                </c:pt>
                <c:pt idx="23">
                  <c:v>3348.5</c:v>
                </c:pt>
                <c:pt idx="24">
                  <c:v>3400.5</c:v>
                </c:pt>
                <c:pt idx="25">
                  <c:v>3463.5</c:v>
                </c:pt>
                <c:pt idx="29">
                  <c:v>3356.5</c:v>
                </c:pt>
                <c:pt idx="30">
                  <c:v>3361</c:v>
                </c:pt>
                <c:pt idx="31">
                  <c:v>3345.5</c:v>
                </c:pt>
                <c:pt idx="32">
                  <c:v>3286.5</c:v>
                </c:pt>
                <c:pt idx="33">
                  <c:v>3148</c:v>
                </c:pt>
                <c:pt idx="34">
                  <c:v>3120</c:v>
                </c:pt>
                <c:pt idx="35">
                  <c:v>3173</c:v>
                </c:pt>
                <c:pt idx="36">
                  <c:v>3227.5</c:v>
                </c:pt>
                <c:pt idx="37">
                  <c:v>3396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917288"/>
        <c:axId val="281917680"/>
      </c:lineChart>
      <c:catAx>
        <c:axId val="2819172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191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17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19172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188</c:v>
                </c:pt>
                <c:pt idx="1">
                  <c:v>208</c:v>
                </c:pt>
                <c:pt idx="2">
                  <c:v>235</c:v>
                </c:pt>
                <c:pt idx="3">
                  <c:v>239.5</c:v>
                </c:pt>
                <c:pt idx="4">
                  <c:v>246.5</c:v>
                </c:pt>
                <c:pt idx="5">
                  <c:v>249</c:v>
                </c:pt>
                <c:pt idx="6">
                  <c:v>172.5</c:v>
                </c:pt>
                <c:pt idx="7">
                  <c:v>157.5</c:v>
                </c:pt>
                <c:pt idx="8">
                  <c:v>165</c:v>
                </c:pt>
                <c:pt idx="9">
                  <c:v>155</c:v>
                </c:pt>
                <c:pt idx="10">
                  <c:v>165</c:v>
                </c:pt>
                <c:pt idx="11">
                  <c:v>157.5</c:v>
                </c:pt>
                <c:pt idx="12">
                  <c:v>221</c:v>
                </c:pt>
                <c:pt idx="13">
                  <c:v>205</c:v>
                </c:pt>
                <c:pt idx="14">
                  <c:v>200.5</c:v>
                </c:pt>
                <c:pt idx="15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098928"/>
        <c:axId val="190099320"/>
      </c:barChart>
      <c:catAx>
        <c:axId val="19009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9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09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9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195.5</c:v>
                </c:pt>
                <c:pt idx="1">
                  <c:v>202.5</c:v>
                </c:pt>
                <c:pt idx="2">
                  <c:v>232</c:v>
                </c:pt>
                <c:pt idx="3">
                  <c:v>187.5</c:v>
                </c:pt>
                <c:pt idx="4">
                  <c:v>217</c:v>
                </c:pt>
                <c:pt idx="5">
                  <c:v>176.5</c:v>
                </c:pt>
                <c:pt idx="6">
                  <c:v>205.5</c:v>
                </c:pt>
                <c:pt idx="7">
                  <c:v>80</c:v>
                </c:pt>
                <c:pt idx="8">
                  <c:v>176.5</c:v>
                </c:pt>
                <c:pt idx="9">
                  <c:v>225.5</c:v>
                </c:pt>
                <c:pt idx="10">
                  <c:v>220</c:v>
                </c:pt>
                <c:pt idx="11">
                  <c:v>215.5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100104"/>
        <c:axId val="190100496"/>
      </c:barChart>
      <c:catAx>
        <c:axId val="19010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10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10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10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196</c:v>
                </c:pt>
                <c:pt idx="1">
                  <c:v>223</c:v>
                </c:pt>
                <c:pt idx="2">
                  <c:v>155.5</c:v>
                </c:pt>
                <c:pt idx="3">
                  <c:v>173</c:v>
                </c:pt>
                <c:pt idx="4">
                  <c:v>180</c:v>
                </c:pt>
                <c:pt idx="5">
                  <c:v>213</c:v>
                </c:pt>
                <c:pt idx="6">
                  <c:v>278.5</c:v>
                </c:pt>
                <c:pt idx="7">
                  <c:v>252.5</c:v>
                </c:pt>
                <c:pt idx="8">
                  <c:v>211</c:v>
                </c:pt>
                <c:pt idx="9">
                  <c:v>212.5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449560"/>
        <c:axId val="190449952"/>
      </c:barChart>
      <c:catAx>
        <c:axId val="19044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44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4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449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219.5</c:v>
                </c:pt>
                <c:pt idx="1">
                  <c:v>196</c:v>
                </c:pt>
                <c:pt idx="2">
                  <c:v>225.5</c:v>
                </c:pt>
                <c:pt idx="3">
                  <c:v>183</c:v>
                </c:pt>
                <c:pt idx="4">
                  <c:v>201</c:v>
                </c:pt>
                <c:pt idx="5">
                  <c:v>216</c:v>
                </c:pt>
                <c:pt idx="6">
                  <c:v>196</c:v>
                </c:pt>
                <c:pt idx="7">
                  <c:v>184.5</c:v>
                </c:pt>
                <c:pt idx="8">
                  <c:v>180.5</c:v>
                </c:pt>
                <c:pt idx="9">
                  <c:v>158.5</c:v>
                </c:pt>
                <c:pt idx="10">
                  <c:v>168.5</c:v>
                </c:pt>
                <c:pt idx="11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451128"/>
        <c:axId val="190451520"/>
      </c:barChart>
      <c:catAx>
        <c:axId val="19045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45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5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45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218.5</c:v>
                </c:pt>
                <c:pt idx="1">
                  <c:v>207</c:v>
                </c:pt>
                <c:pt idx="2">
                  <c:v>222</c:v>
                </c:pt>
                <c:pt idx="3">
                  <c:v>205.5</c:v>
                </c:pt>
                <c:pt idx="4">
                  <c:v>184.5</c:v>
                </c:pt>
                <c:pt idx="5">
                  <c:v>169.5</c:v>
                </c:pt>
                <c:pt idx="6">
                  <c:v>184</c:v>
                </c:pt>
                <c:pt idx="7">
                  <c:v>184.5</c:v>
                </c:pt>
                <c:pt idx="8">
                  <c:v>188.5</c:v>
                </c:pt>
                <c:pt idx="9">
                  <c:v>178.5</c:v>
                </c:pt>
                <c:pt idx="10">
                  <c:v>220.5</c:v>
                </c:pt>
                <c:pt idx="11">
                  <c:v>248.5</c:v>
                </c:pt>
                <c:pt idx="12">
                  <c:v>263.5</c:v>
                </c:pt>
                <c:pt idx="13">
                  <c:v>239</c:v>
                </c:pt>
                <c:pt idx="14">
                  <c:v>240</c:v>
                </c:pt>
                <c:pt idx="15">
                  <c:v>246.5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34512"/>
        <c:axId val="190934904"/>
      </c:barChart>
      <c:catAx>
        <c:axId val="19093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3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34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3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477</c:v>
                </c:pt>
                <c:pt idx="1">
                  <c:v>475</c:v>
                </c:pt>
                <c:pt idx="2">
                  <c:v>436</c:v>
                </c:pt>
                <c:pt idx="3">
                  <c:v>422</c:v>
                </c:pt>
                <c:pt idx="4">
                  <c:v>378</c:v>
                </c:pt>
                <c:pt idx="5">
                  <c:v>428.5</c:v>
                </c:pt>
                <c:pt idx="6">
                  <c:v>433.5</c:v>
                </c:pt>
                <c:pt idx="7">
                  <c:v>410.5</c:v>
                </c:pt>
                <c:pt idx="8">
                  <c:v>477.5</c:v>
                </c:pt>
                <c:pt idx="9">
                  <c:v>472.5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35688"/>
        <c:axId val="190936080"/>
      </c:barChart>
      <c:catAx>
        <c:axId val="19093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3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3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3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401.5</c:v>
                </c:pt>
                <c:pt idx="1">
                  <c:v>440</c:v>
                </c:pt>
                <c:pt idx="2">
                  <c:v>442</c:v>
                </c:pt>
                <c:pt idx="3">
                  <c:v>431.5</c:v>
                </c:pt>
                <c:pt idx="4">
                  <c:v>403</c:v>
                </c:pt>
                <c:pt idx="5">
                  <c:v>430.5</c:v>
                </c:pt>
                <c:pt idx="6">
                  <c:v>439</c:v>
                </c:pt>
                <c:pt idx="7">
                  <c:v>399</c:v>
                </c:pt>
                <c:pt idx="8">
                  <c:v>436</c:v>
                </c:pt>
                <c:pt idx="9">
                  <c:v>492</c:v>
                </c:pt>
                <c:pt idx="10">
                  <c:v>506.5</c:v>
                </c:pt>
                <c:pt idx="11">
                  <c:v>440.5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450736"/>
        <c:axId val="190449168"/>
      </c:barChart>
      <c:catAx>
        <c:axId val="19045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44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4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45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401.5</c:v>
                </c:pt>
                <c:pt idx="1">
                  <c:v>422</c:v>
                </c:pt>
                <c:pt idx="2">
                  <c:v>430.5</c:v>
                </c:pt>
                <c:pt idx="3">
                  <c:v>493.5</c:v>
                </c:pt>
                <c:pt idx="4">
                  <c:v>458.5</c:v>
                </c:pt>
                <c:pt idx="5">
                  <c:v>465.5</c:v>
                </c:pt>
                <c:pt idx="6">
                  <c:v>423.5</c:v>
                </c:pt>
                <c:pt idx="7">
                  <c:v>452</c:v>
                </c:pt>
                <c:pt idx="8">
                  <c:v>427</c:v>
                </c:pt>
                <c:pt idx="9">
                  <c:v>448</c:v>
                </c:pt>
                <c:pt idx="10">
                  <c:v>394</c:v>
                </c:pt>
                <c:pt idx="11">
                  <c:v>440.5</c:v>
                </c:pt>
                <c:pt idx="12">
                  <c:v>382.5</c:v>
                </c:pt>
                <c:pt idx="13">
                  <c:v>411.5</c:v>
                </c:pt>
                <c:pt idx="14">
                  <c:v>391</c:v>
                </c:pt>
                <c:pt idx="15">
                  <c:v>446.5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448384"/>
        <c:axId val="190936864"/>
      </c:barChart>
      <c:catAx>
        <c:axId val="19044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3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3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44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Z15" sqref="Z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">
        <v>149</v>
      </c>
      <c r="E5" s="175"/>
      <c r="F5" s="175"/>
      <c r="G5" s="175"/>
      <c r="H5" s="175"/>
      <c r="I5" s="165" t="s">
        <v>53</v>
      </c>
      <c r="J5" s="165"/>
      <c r="K5" s="165"/>
      <c r="L5" s="176">
        <v>1330</v>
      </c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151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v>42411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40</v>
      </c>
      <c r="C10" s="46">
        <v>133</v>
      </c>
      <c r="D10" s="46">
        <v>21</v>
      </c>
      <c r="E10" s="46">
        <v>2</v>
      </c>
      <c r="F10" s="6">
        <f t="shared" ref="F10:F22" si="0">B10*0.5+C10*1+D10*2+E10*2.5</f>
        <v>200</v>
      </c>
      <c r="G10" s="2"/>
      <c r="H10" s="19" t="s">
        <v>4</v>
      </c>
      <c r="I10" s="46">
        <v>33</v>
      </c>
      <c r="J10" s="46">
        <v>185</v>
      </c>
      <c r="K10" s="46">
        <v>19</v>
      </c>
      <c r="L10" s="46">
        <v>0</v>
      </c>
      <c r="M10" s="6">
        <f t="shared" ref="M10:M22" si="1">I10*0.5+J10*1+K10*2+L10*2.5</f>
        <v>239.5</v>
      </c>
      <c r="N10" s="9">
        <f>F20+F21+F22+M10</f>
        <v>870.5</v>
      </c>
      <c r="O10" s="19" t="s">
        <v>43</v>
      </c>
      <c r="P10" s="46">
        <v>33</v>
      </c>
      <c r="Q10" s="46">
        <v>132</v>
      </c>
      <c r="R10" s="46">
        <v>21</v>
      </c>
      <c r="S10" s="46">
        <v>2</v>
      </c>
      <c r="T10" s="6">
        <f t="shared" ref="T10:T21" si="2">P10*0.5+Q10*1+R10*2+S10*2.5</f>
        <v>195.5</v>
      </c>
      <c r="U10" s="10"/>
      <c r="AB10" s="1"/>
    </row>
    <row r="11" spans="1:28" ht="24" customHeight="1" x14ac:dyDescent="0.2">
      <c r="A11" s="18" t="s">
        <v>14</v>
      </c>
      <c r="B11" s="46">
        <v>45</v>
      </c>
      <c r="C11" s="46">
        <v>147</v>
      </c>
      <c r="D11" s="46">
        <v>25</v>
      </c>
      <c r="E11" s="46">
        <v>0</v>
      </c>
      <c r="F11" s="6">
        <f t="shared" si="0"/>
        <v>219.5</v>
      </c>
      <c r="G11" s="2"/>
      <c r="H11" s="19" t="s">
        <v>5</v>
      </c>
      <c r="I11" s="46">
        <v>41</v>
      </c>
      <c r="J11" s="46">
        <v>181</v>
      </c>
      <c r="K11" s="46">
        <v>20</v>
      </c>
      <c r="L11" s="46">
        <v>2</v>
      </c>
      <c r="M11" s="6">
        <f t="shared" si="1"/>
        <v>246.5</v>
      </c>
      <c r="N11" s="9">
        <f>F21+F22+M10+M11</f>
        <v>929</v>
      </c>
      <c r="O11" s="19" t="s">
        <v>44</v>
      </c>
      <c r="P11" s="46">
        <v>26</v>
      </c>
      <c r="Q11" s="46">
        <v>144</v>
      </c>
      <c r="R11" s="46">
        <v>19</v>
      </c>
      <c r="S11" s="46">
        <v>3</v>
      </c>
      <c r="T11" s="6">
        <f t="shared" si="2"/>
        <v>202.5</v>
      </c>
      <c r="U11" s="2"/>
      <c r="AB11" s="1"/>
    </row>
    <row r="12" spans="1:28" ht="24" customHeight="1" x14ac:dyDescent="0.2">
      <c r="A12" s="18" t="s">
        <v>17</v>
      </c>
      <c r="B12" s="46">
        <v>45</v>
      </c>
      <c r="C12" s="46">
        <v>130</v>
      </c>
      <c r="D12" s="46">
        <v>12</v>
      </c>
      <c r="E12" s="46">
        <v>0</v>
      </c>
      <c r="F12" s="6">
        <f t="shared" si="0"/>
        <v>176.5</v>
      </c>
      <c r="G12" s="2"/>
      <c r="H12" s="19" t="s">
        <v>6</v>
      </c>
      <c r="I12" s="46">
        <v>35</v>
      </c>
      <c r="J12" s="46">
        <v>193</v>
      </c>
      <c r="K12" s="46">
        <v>18</v>
      </c>
      <c r="L12" s="46">
        <v>1</v>
      </c>
      <c r="M12" s="6">
        <f t="shared" si="1"/>
        <v>249</v>
      </c>
      <c r="N12" s="2">
        <f>F22+M10+M11+M12</f>
        <v>970</v>
      </c>
      <c r="O12" s="19" t="s">
        <v>32</v>
      </c>
      <c r="P12" s="46">
        <v>21</v>
      </c>
      <c r="Q12" s="46">
        <v>185</v>
      </c>
      <c r="R12" s="46">
        <v>17</v>
      </c>
      <c r="S12" s="46">
        <v>1</v>
      </c>
      <c r="T12" s="6">
        <f t="shared" si="2"/>
        <v>232</v>
      </c>
      <c r="U12" s="2"/>
      <c r="AB12" s="1"/>
    </row>
    <row r="13" spans="1:28" ht="24" customHeight="1" x14ac:dyDescent="0.2">
      <c r="A13" s="18" t="s">
        <v>19</v>
      </c>
      <c r="B13" s="46">
        <v>49</v>
      </c>
      <c r="C13" s="46">
        <v>139</v>
      </c>
      <c r="D13" s="46">
        <v>19</v>
      </c>
      <c r="E13" s="46">
        <v>1</v>
      </c>
      <c r="F13" s="6">
        <f t="shared" si="0"/>
        <v>204</v>
      </c>
      <c r="G13" s="2">
        <f t="shared" ref="G13:G19" si="3">F10+F11+F12+F13</f>
        <v>800</v>
      </c>
      <c r="H13" s="19" t="s">
        <v>7</v>
      </c>
      <c r="I13" s="46">
        <v>20</v>
      </c>
      <c r="J13" s="46">
        <v>126</v>
      </c>
      <c r="K13" s="46">
        <v>17</v>
      </c>
      <c r="L13" s="46">
        <v>1</v>
      </c>
      <c r="M13" s="6">
        <f t="shared" si="1"/>
        <v>172.5</v>
      </c>
      <c r="N13" s="2">
        <f t="shared" ref="N13:N18" si="4">M10+M11+M12+M13</f>
        <v>907.5</v>
      </c>
      <c r="O13" s="19" t="s">
        <v>33</v>
      </c>
      <c r="P13" s="46">
        <v>26</v>
      </c>
      <c r="Q13" s="46">
        <v>132</v>
      </c>
      <c r="R13" s="46">
        <v>20</v>
      </c>
      <c r="S13" s="46">
        <v>1</v>
      </c>
      <c r="T13" s="6">
        <f t="shared" si="2"/>
        <v>187.5</v>
      </c>
      <c r="U13" s="2">
        <f t="shared" ref="U13:U21" si="5">T10+T11+T12+T13</f>
        <v>817.5</v>
      </c>
      <c r="AB13" s="81">
        <v>241</v>
      </c>
    </row>
    <row r="14" spans="1:28" ht="24" customHeight="1" x14ac:dyDescent="0.2">
      <c r="A14" s="18" t="s">
        <v>21</v>
      </c>
      <c r="B14" s="46">
        <v>44</v>
      </c>
      <c r="C14" s="46">
        <v>182</v>
      </c>
      <c r="D14" s="46">
        <v>19</v>
      </c>
      <c r="E14" s="46">
        <v>1</v>
      </c>
      <c r="F14" s="6">
        <f t="shared" si="0"/>
        <v>244.5</v>
      </c>
      <c r="G14" s="2">
        <f t="shared" si="3"/>
        <v>844.5</v>
      </c>
      <c r="H14" s="19" t="s">
        <v>9</v>
      </c>
      <c r="I14" s="46">
        <v>22</v>
      </c>
      <c r="J14" s="46">
        <v>112</v>
      </c>
      <c r="K14" s="46">
        <v>16</v>
      </c>
      <c r="L14" s="46">
        <v>1</v>
      </c>
      <c r="M14" s="6">
        <f t="shared" si="1"/>
        <v>157.5</v>
      </c>
      <c r="N14" s="2">
        <f t="shared" si="4"/>
        <v>825.5</v>
      </c>
      <c r="O14" s="19" t="s">
        <v>29</v>
      </c>
      <c r="P14" s="45">
        <v>28</v>
      </c>
      <c r="Q14" s="45">
        <v>155</v>
      </c>
      <c r="R14" s="45">
        <v>24</v>
      </c>
      <c r="S14" s="45">
        <v>0</v>
      </c>
      <c r="T14" s="6">
        <f t="shared" si="2"/>
        <v>217</v>
      </c>
      <c r="U14" s="2">
        <f t="shared" si="5"/>
        <v>839</v>
      </c>
      <c r="AB14" s="81">
        <v>250</v>
      </c>
    </row>
    <row r="15" spans="1:28" ht="24" customHeight="1" x14ac:dyDescent="0.2">
      <c r="A15" s="18" t="s">
        <v>23</v>
      </c>
      <c r="B15" s="46">
        <v>32</v>
      </c>
      <c r="C15" s="46">
        <v>174</v>
      </c>
      <c r="D15" s="46">
        <v>22</v>
      </c>
      <c r="E15" s="46">
        <v>3</v>
      </c>
      <c r="F15" s="6">
        <f t="shared" si="0"/>
        <v>241.5</v>
      </c>
      <c r="G15" s="2">
        <f t="shared" si="3"/>
        <v>866.5</v>
      </c>
      <c r="H15" s="19" t="s">
        <v>12</v>
      </c>
      <c r="I15" s="46">
        <v>24</v>
      </c>
      <c r="J15" s="46">
        <v>120</v>
      </c>
      <c r="K15" s="46">
        <v>14</v>
      </c>
      <c r="L15" s="46">
        <v>2</v>
      </c>
      <c r="M15" s="6">
        <f t="shared" si="1"/>
        <v>165</v>
      </c>
      <c r="N15" s="2">
        <f t="shared" si="4"/>
        <v>744</v>
      </c>
      <c r="O15" s="18" t="s">
        <v>30</v>
      </c>
      <c r="P15" s="46">
        <v>39</v>
      </c>
      <c r="Q15" s="46">
        <v>114</v>
      </c>
      <c r="R15" s="45">
        <v>19</v>
      </c>
      <c r="S15" s="46">
        <v>2</v>
      </c>
      <c r="T15" s="6">
        <f t="shared" si="2"/>
        <v>176.5</v>
      </c>
      <c r="U15" s="2">
        <f t="shared" si="5"/>
        <v>813</v>
      </c>
      <c r="AB15" s="81">
        <v>262</v>
      </c>
    </row>
    <row r="16" spans="1:28" ht="24" customHeight="1" x14ac:dyDescent="0.2">
      <c r="A16" s="18" t="s">
        <v>39</v>
      </c>
      <c r="B16" s="46">
        <v>53</v>
      </c>
      <c r="C16" s="46">
        <v>147</v>
      </c>
      <c r="D16" s="46">
        <v>30</v>
      </c>
      <c r="E16" s="46">
        <v>4</v>
      </c>
      <c r="F16" s="6">
        <f t="shared" si="0"/>
        <v>243.5</v>
      </c>
      <c r="G16" s="2">
        <f t="shared" si="3"/>
        <v>933.5</v>
      </c>
      <c r="H16" s="19" t="s">
        <v>15</v>
      </c>
      <c r="I16" s="46">
        <v>21</v>
      </c>
      <c r="J16" s="46">
        <v>112</v>
      </c>
      <c r="K16" s="46">
        <v>15</v>
      </c>
      <c r="L16" s="46">
        <v>1</v>
      </c>
      <c r="M16" s="6">
        <f t="shared" si="1"/>
        <v>155</v>
      </c>
      <c r="N16" s="2">
        <f t="shared" si="4"/>
        <v>650</v>
      </c>
      <c r="O16" s="19" t="s">
        <v>8</v>
      </c>
      <c r="P16" s="46">
        <v>46</v>
      </c>
      <c r="Q16" s="46">
        <v>129</v>
      </c>
      <c r="R16" s="46">
        <v>23</v>
      </c>
      <c r="S16" s="46">
        <v>3</v>
      </c>
      <c r="T16" s="6">
        <f t="shared" si="2"/>
        <v>205.5</v>
      </c>
      <c r="U16" s="2">
        <f t="shared" si="5"/>
        <v>786.5</v>
      </c>
      <c r="AB16" s="81">
        <v>270.5</v>
      </c>
    </row>
    <row r="17" spans="1:28" ht="24" customHeight="1" x14ac:dyDescent="0.2">
      <c r="A17" s="18" t="s">
        <v>40</v>
      </c>
      <c r="B17" s="46">
        <v>44</v>
      </c>
      <c r="C17" s="46">
        <v>121</v>
      </c>
      <c r="D17" s="46">
        <v>24</v>
      </c>
      <c r="E17" s="46">
        <v>1</v>
      </c>
      <c r="F17" s="6">
        <f t="shared" si="0"/>
        <v>193.5</v>
      </c>
      <c r="G17" s="2">
        <f t="shared" si="3"/>
        <v>923</v>
      </c>
      <c r="H17" s="19" t="s">
        <v>18</v>
      </c>
      <c r="I17" s="46">
        <v>30</v>
      </c>
      <c r="J17" s="46">
        <v>121</v>
      </c>
      <c r="K17" s="46">
        <v>12</v>
      </c>
      <c r="L17" s="46">
        <v>2</v>
      </c>
      <c r="M17" s="6">
        <f t="shared" si="1"/>
        <v>165</v>
      </c>
      <c r="N17" s="2">
        <f t="shared" si="4"/>
        <v>642.5</v>
      </c>
      <c r="O17" s="19" t="s">
        <v>10</v>
      </c>
      <c r="P17" s="46">
        <v>40</v>
      </c>
      <c r="Q17" s="46">
        <v>15</v>
      </c>
      <c r="R17" s="46">
        <v>20</v>
      </c>
      <c r="S17" s="46">
        <v>2</v>
      </c>
      <c r="T17" s="6">
        <f t="shared" si="2"/>
        <v>80</v>
      </c>
      <c r="U17" s="2">
        <f t="shared" si="5"/>
        <v>679</v>
      </c>
      <c r="AB17" s="81">
        <v>289.5</v>
      </c>
    </row>
    <row r="18" spans="1:28" ht="24" customHeight="1" x14ac:dyDescent="0.2">
      <c r="A18" s="18" t="s">
        <v>41</v>
      </c>
      <c r="B18" s="46">
        <v>53</v>
      </c>
      <c r="C18" s="46">
        <v>129</v>
      </c>
      <c r="D18" s="46">
        <v>21</v>
      </c>
      <c r="E18" s="46">
        <v>2</v>
      </c>
      <c r="F18" s="6">
        <f t="shared" si="0"/>
        <v>202.5</v>
      </c>
      <c r="G18" s="2">
        <f t="shared" si="3"/>
        <v>881</v>
      </c>
      <c r="H18" s="19" t="s">
        <v>20</v>
      </c>
      <c r="I18" s="46">
        <v>23</v>
      </c>
      <c r="J18" s="46">
        <v>116</v>
      </c>
      <c r="K18" s="46">
        <v>15</v>
      </c>
      <c r="L18" s="46">
        <v>0</v>
      </c>
      <c r="M18" s="6">
        <f t="shared" si="1"/>
        <v>157.5</v>
      </c>
      <c r="N18" s="2">
        <f t="shared" si="4"/>
        <v>642.5</v>
      </c>
      <c r="O18" s="19" t="s">
        <v>13</v>
      </c>
      <c r="P18" s="46">
        <v>29</v>
      </c>
      <c r="Q18" s="46">
        <v>128</v>
      </c>
      <c r="R18" s="46">
        <v>17</v>
      </c>
      <c r="S18" s="46">
        <v>0</v>
      </c>
      <c r="T18" s="6">
        <f t="shared" si="2"/>
        <v>176.5</v>
      </c>
      <c r="U18" s="2">
        <f t="shared" si="5"/>
        <v>638.5</v>
      </c>
      <c r="AB18" s="81">
        <v>291</v>
      </c>
    </row>
    <row r="19" spans="1:28" ht="24" customHeight="1" thickBot="1" x14ac:dyDescent="0.25">
      <c r="A19" s="21" t="s">
        <v>42</v>
      </c>
      <c r="B19" s="47">
        <v>41</v>
      </c>
      <c r="C19" s="47">
        <v>114</v>
      </c>
      <c r="D19" s="47">
        <v>27</v>
      </c>
      <c r="E19" s="47">
        <v>2</v>
      </c>
      <c r="F19" s="7">
        <f t="shared" si="0"/>
        <v>193.5</v>
      </c>
      <c r="G19" s="3">
        <f t="shared" si="3"/>
        <v>833</v>
      </c>
      <c r="H19" s="20" t="s">
        <v>22</v>
      </c>
      <c r="I19" s="45">
        <v>36</v>
      </c>
      <c r="J19" s="45">
        <v>149</v>
      </c>
      <c r="K19" s="45">
        <v>22</v>
      </c>
      <c r="L19" s="45">
        <v>4</v>
      </c>
      <c r="M19" s="6">
        <f t="shared" si="1"/>
        <v>221</v>
      </c>
      <c r="N19" s="2">
        <f>M16+M17+M18+M19</f>
        <v>698.5</v>
      </c>
      <c r="O19" s="19" t="s">
        <v>16</v>
      </c>
      <c r="P19" s="46">
        <v>36</v>
      </c>
      <c r="Q19" s="46">
        <v>158</v>
      </c>
      <c r="R19" s="46">
        <v>21</v>
      </c>
      <c r="S19" s="46">
        <v>3</v>
      </c>
      <c r="T19" s="6">
        <f t="shared" si="2"/>
        <v>225.5</v>
      </c>
      <c r="U19" s="2">
        <f t="shared" si="5"/>
        <v>687.5</v>
      </c>
      <c r="AB19" s="81">
        <v>294</v>
      </c>
    </row>
    <row r="20" spans="1:28" ht="24" customHeight="1" x14ac:dyDescent="0.2">
      <c r="A20" s="19" t="s">
        <v>27</v>
      </c>
      <c r="B20" s="45">
        <v>44</v>
      </c>
      <c r="C20" s="45">
        <v>119</v>
      </c>
      <c r="D20" s="45">
        <v>21</v>
      </c>
      <c r="E20" s="45">
        <v>2</v>
      </c>
      <c r="F20" s="8">
        <f t="shared" si="0"/>
        <v>188</v>
      </c>
      <c r="G20" s="35"/>
      <c r="H20" s="19" t="s">
        <v>24</v>
      </c>
      <c r="I20" s="46">
        <v>24</v>
      </c>
      <c r="J20" s="46">
        <v>165</v>
      </c>
      <c r="K20" s="46">
        <v>14</v>
      </c>
      <c r="L20" s="46">
        <v>0</v>
      </c>
      <c r="M20" s="8">
        <f t="shared" si="1"/>
        <v>205</v>
      </c>
      <c r="N20" s="2">
        <f>M17+M18+M19+M20</f>
        <v>748.5</v>
      </c>
      <c r="O20" s="19" t="s">
        <v>45</v>
      </c>
      <c r="P20" s="45">
        <v>29</v>
      </c>
      <c r="Q20" s="45">
        <v>169</v>
      </c>
      <c r="R20" s="46">
        <v>17</v>
      </c>
      <c r="S20" s="45">
        <v>1</v>
      </c>
      <c r="T20" s="8">
        <f t="shared" si="2"/>
        <v>220</v>
      </c>
      <c r="U20" s="2">
        <f t="shared" si="5"/>
        <v>702</v>
      </c>
      <c r="AB20" s="81">
        <v>299</v>
      </c>
    </row>
    <row r="21" spans="1:28" ht="24" customHeight="1" thickBot="1" x14ac:dyDescent="0.25">
      <c r="A21" s="19" t="s">
        <v>28</v>
      </c>
      <c r="B21" s="46">
        <v>42</v>
      </c>
      <c r="C21" s="46">
        <v>129</v>
      </c>
      <c r="D21" s="46">
        <v>24</v>
      </c>
      <c r="E21" s="46">
        <v>4</v>
      </c>
      <c r="F21" s="6">
        <f t="shared" si="0"/>
        <v>208</v>
      </c>
      <c r="G21" s="36"/>
      <c r="H21" s="20" t="s">
        <v>25</v>
      </c>
      <c r="I21" s="46">
        <v>32</v>
      </c>
      <c r="J21" s="46">
        <v>148</v>
      </c>
      <c r="K21" s="46">
        <v>17</v>
      </c>
      <c r="L21" s="46">
        <v>1</v>
      </c>
      <c r="M21" s="6">
        <f t="shared" si="1"/>
        <v>200.5</v>
      </c>
      <c r="N21" s="2">
        <f>M18+M19+M20+M21</f>
        <v>784</v>
      </c>
      <c r="O21" s="21" t="s">
        <v>46</v>
      </c>
      <c r="P21" s="47">
        <v>41</v>
      </c>
      <c r="Q21" s="47">
        <v>148</v>
      </c>
      <c r="R21" s="47">
        <v>21</v>
      </c>
      <c r="S21" s="47">
        <v>2</v>
      </c>
      <c r="T21" s="7">
        <f t="shared" si="2"/>
        <v>215.5</v>
      </c>
      <c r="U21" s="3">
        <f t="shared" si="5"/>
        <v>837.5</v>
      </c>
      <c r="V21">
        <f>P21+P20+P19+P18</f>
        <v>135</v>
      </c>
      <c r="W21">
        <f t="shared" ref="W21:Y21" si="6">Q21+Q20+Q19+Q18</f>
        <v>603</v>
      </c>
      <c r="X21">
        <f t="shared" si="6"/>
        <v>76</v>
      </c>
      <c r="Y21">
        <f t="shared" si="6"/>
        <v>6</v>
      </c>
      <c r="AB21" s="81">
        <v>299.5</v>
      </c>
    </row>
    <row r="22" spans="1:28" ht="24" customHeight="1" thickBot="1" x14ac:dyDescent="0.25">
      <c r="A22" s="19" t="s">
        <v>1</v>
      </c>
      <c r="B22" s="46">
        <v>35</v>
      </c>
      <c r="C22" s="46">
        <v>158</v>
      </c>
      <c r="D22" s="46">
        <v>26</v>
      </c>
      <c r="E22" s="46">
        <v>3</v>
      </c>
      <c r="F22" s="6">
        <f t="shared" si="0"/>
        <v>235</v>
      </c>
      <c r="G22" s="2"/>
      <c r="H22" s="21" t="s">
        <v>26</v>
      </c>
      <c r="I22" s="47">
        <v>33</v>
      </c>
      <c r="J22" s="47">
        <v>155</v>
      </c>
      <c r="K22" s="47">
        <v>20</v>
      </c>
      <c r="L22" s="47">
        <v>2</v>
      </c>
      <c r="M22" s="6">
        <f t="shared" si="1"/>
        <v>216.5</v>
      </c>
      <c r="N22" s="3">
        <f>M19+M20+M21+M22</f>
        <v>843</v>
      </c>
      <c r="O22" s="19"/>
      <c r="P22" s="45"/>
      <c r="Q22" s="45"/>
      <c r="R22" s="45"/>
      <c r="S22" s="45"/>
      <c r="T22" s="8"/>
      <c r="U22" s="34"/>
      <c r="V22" s="161">
        <f>(V21*0.5)/V23</f>
        <v>8.045292014302742E-2</v>
      </c>
      <c r="W22" s="161">
        <f>W21/V23</f>
        <v>0.71871275327771156</v>
      </c>
      <c r="X22" s="161">
        <f>(X21*2)/V23</f>
        <v>0.18116805721096543</v>
      </c>
      <c r="Y22" s="161">
        <f>(Y21*2.5)/V23</f>
        <v>1.7878426698450536E-2</v>
      </c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933.5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970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839</v>
      </c>
      <c r="V23" s="162">
        <f>U23</f>
        <v>839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82</v>
      </c>
      <c r="G24" s="88"/>
      <c r="H24" s="183"/>
      <c r="I24" s="184"/>
      <c r="J24" s="82" t="s">
        <v>73</v>
      </c>
      <c r="K24" s="86"/>
      <c r="L24" s="86"/>
      <c r="M24" s="87" t="s">
        <v>75</v>
      </c>
      <c r="N24" s="88"/>
      <c r="O24" s="183"/>
      <c r="P24" s="184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G24" sqref="G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72 X CARRERA 44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1330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153</v>
      </c>
      <c r="E6" s="191"/>
      <c r="F6" s="191"/>
      <c r="G6" s="191"/>
      <c r="H6" s="191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f>'G-1'!S6:U6</f>
        <v>42411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45</v>
      </c>
      <c r="C10" s="46">
        <v>133</v>
      </c>
      <c r="D10" s="46">
        <v>19</v>
      </c>
      <c r="E10" s="46">
        <v>1</v>
      </c>
      <c r="F10" s="6">
        <f t="shared" ref="F10:F22" si="0">B10*0.5+C10*1+D10*2+E10*2.5</f>
        <v>196</v>
      </c>
      <c r="G10" s="2"/>
      <c r="H10" s="19" t="s">
        <v>4</v>
      </c>
      <c r="I10" s="46">
        <v>57</v>
      </c>
      <c r="J10" s="46">
        <v>141</v>
      </c>
      <c r="K10" s="46">
        <v>18</v>
      </c>
      <c r="L10" s="46">
        <v>0</v>
      </c>
      <c r="M10" s="6">
        <f t="shared" ref="M10:M22" si="1">I10*0.5+J10*1+K10*2+L10*2.5</f>
        <v>205.5</v>
      </c>
      <c r="N10" s="9">
        <f>F20+F21+F22+M10</f>
        <v>853</v>
      </c>
      <c r="O10" s="19" t="s">
        <v>43</v>
      </c>
      <c r="P10" s="46">
        <v>44</v>
      </c>
      <c r="Q10" s="46">
        <v>151</v>
      </c>
      <c r="R10" s="46">
        <v>22</v>
      </c>
      <c r="S10" s="46">
        <v>1</v>
      </c>
      <c r="T10" s="6">
        <f t="shared" ref="T10:T21" si="2">P10*0.5+Q10*1+R10*2+S10*2.5</f>
        <v>219.5</v>
      </c>
      <c r="U10" s="10"/>
      <c r="AB10" s="1"/>
    </row>
    <row r="11" spans="1:28" ht="24" customHeight="1" x14ac:dyDescent="0.2">
      <c r="A11" s="18" t="s">
        <v>14</v>
      </c>
      <c r="B11" s="46">
        <v>54</v>
      </c>
      <c r="C11" s="46">
        <v>122</v>
      </c>
      <c r="D11" s="46">
        <v>32</v>
      </c>
      <c r="E11" s="46">
        <v>4</v>
      </c>
      <c r="F11" s="6">
        <f t="shared" si="0"/>
        <v>223</v>
      </c>
      <c r="G11" s="2"/>
      <c r="H11" s="19" t="s">
        <v>5</v>
      </c>
      <c r="I11" s="46">
        <v>38</v>
      </c>
      <c r="J11" s="46">
        <v>121</v>
      </c>
      <c r="K11" s="46">
        <v>21</v>
      </c>
      <c r="L11" s="46">
        <v>1</v>
      </c>
      <c r="M11" s="6">
        <f t="shared" si="1"/>
        <v>184.5</v>
      </c>
      <c r="N11" s="9">
        <f>F21+F22+M10+M11</f>
        <v>819</v>
      </c>
      <c r="O11" s="19" t="s">
        <v>44</v>
      </c>
      <c r="P11" s="46">
        <v>44</v>
      </c>
      <c r="Q11" s="46">
        <v>126</v>
      </c>
      <c r="R11" s="46">
        <v>19</v>
      </c>
      <c r="S11" s="46">
        <v>4</v>
      </c>
      <c r="T11" s="6">
        <f t="shared" si="2"/>
        <v>196</v>
      </c>
      <c r="U11" s="2"/>
      <c r="AB11" s="1"/>
    </row>
    <row r="12" spans="1:28" ht="24" customHeight="1" x14ac:dyDescent="0.2">
      <c r="A12" s="18" t="s">
        <v>17</v>
      </c>
      <c r="B12" s="46">
        <v>42</v>
      </c>
      <c r="C12" s="46">
        <v>92</v>
      </c>
      <c r="D12" s="46">
        <v>20</v>
      </c>
      <c r="E12" s="46">
        <v>1</v>
      </c>
      <c r="F12" s="6">
        <f t="shared" si="0"/>
        <v>155.5</v>
      </c>
      <c r="G12" s="2"/>
      <c r="H12" s="19" t="s">
        <v>6</v>
      </c>
      <c r="I12" s="46">
        <v>32</v>
      </c>
      <c r="J12" s="46">
        <v>113</v>
      </c>
      <c r="K12" s="46">
        <v>19</v>
      </c>
      <c r="L12" s="46">
        <v>1</v>
      </c>
      <c r="M12" s="6">
        <f t="shared" si="1"/>
        <v>169.5</v>
      </c>
      <c r="N12" s="2">
        <f>F22+M10+M11+M12</f>
        <v>781.5</v>
      </c>
      <c r="O12" s="19" t="s">
        <v>32</v>
      </c>
      <c r="P12" s="46">
        <v>45</v>
      </c>
      <c r="Q12" s="46">
        <v>152</v>
      </c>
      <c r="R12" s="46">
        <v>23</v>
      </c>
      <c r="S12" s="46">
        <v>2</v>
      </c>
      <c r="T12" s="6">
        <f t="shared" si="2"/>
        <v>225.5</v>
      </c>
      <c r="U12" s="2"/>
      <c r="AB12" s="1"/>
    </row>
    <row r="13" spans="1:28" ht="24" customHeight="1" x14ac:dyDescent="0.2">
      <c r="A13" s="18" t="s">
        <v>19</v>
      </c>
      <c r="B13" s="46">
        <v>44</v>
      </c>
      <c r="C13" s="46">
        <v>91</v>
      </c>
      <c r="D13" s="46">
        <v>30</v>
      </c>
      <c r="E13" s="46">
        <v>0</v>
      </c>
      <c r="F13" s="6">
        <f t="shared" si="0"/>
        <v>173</v>
      </c>
      <c r="G13" s="2">
        <f t="shared" ref="G13:G19" si="3">F10+F11+F12+F13</f>
        <v>747.5</v>
      </c>
      <c r="H13" s="19" t="s">
        <v>7</v>
      </c>
      <c r="I13" s="46">
        <v>43</v>
      </c>
      <c r="J13" s="46">
        <v>126</v>
      </c>
      <c r="K13" s="46">
        <v>17</v>
      </c>
      <c r="L13" s="46">
        <v>1</v>
      </c>
      <c r="M13" s="6">
        <f t="shared" si="1"/>
        <v>184</v>
      </c>
      <c r="N13" s="2">
        <f t="shared" ref="N13:N18" si="4">M10+M11+M12+M13</f>
        <v>743.5</v>
      </c>
      <c r="O13" s="19" t="s">
        <v>33</v>
      </c>
      <c r="P13" s="46">
        <v>50</v>
      </c>
      <c r="Q13" s="46">
        <v>122</v>
      </c>
      <c r="R13" s="46">
        <v>18</v>
      </c>
      <c r="S13" s="46">
        <v>0</v>
      </c>
      <c r="T13" s="6">
        <f t="shared" si="2"/>
        <v>183</v>
      </c>
      <c r="U13" s="2">
        <f t="shared" ref="U13:U21" si="5">T10+T11+T12+T13</f>
        <v>824</v>
      </c>
      <c r="AB13" s="81">
        <v>212.5</v>
      </c>
    </row>
    <row r="14" spans="1:28" ht="24" customHeight="1" x14ac:dyDescent="0.2">
      <c r="A14" s="18" t="s">
        <v>21</v>
      </c>
      <c r="B14" s="46">
        <v>47</v>
      </c>
      <c r="C14" s="46">
        <v>92</v>
      </c>
      <c r="D14" s="46">
        <v>31</v>
      </c>
      <c r="E14" s="46">
        <v>1</v>
      </c>
      <c r="F14" s="6">
        <f t="shared" si="0"/>
        <v>180</v>
      </c>
      <c r="G14" s="2">
        <f t="shared" si="3"/>
        <v>731.5</v>
      </c>
      <c r="H14" s="19" t="s">
        <v>9</v>
      </c>
      <c r="I14" s="46">
        <v>34</v>
      </c>
      <c r="J14" s="46">
        <v>119</v>
      </c>
      <c r="K14" s="46">
        <v>23</v>
      </c>
      <c r="L14" s="46">
        <v>1</v>
      </c>
      <c r="M14" s="6">
        <f t="shared" si="1"/>
        <v>184.5</v>
      </c>
      <c r="N14" s="2">
        <f t="shared" si="4"/>
        <v>722.5</v>
      </c>
      <c r="O14" s="19" t="s">
        <v>29</v>
      </c>
      <c r="P14" s="45">
        <v>51</v>
      </c>
      <c r="Q14" s="45">
        <v>129</v>
      </c>
      <c r="R14" s="45">
        <v>22</v>
      </c>
      <c r="S14" s="45">
        <v>1</v>
      </c>
      <c r="T14" s="6">
        <f t="shared" si="2"/>
        <v>201</v>
      </c>
      <c r="U14" s="2">
        <f t="shared" si="5"/>
        <v>805.5</v>
      </c>
      <c r="AB14" s="81">
        <v>226</v>
      </c>
    </row>
    <row r="15" spans="1:28" ht="24" customHeight="1" x14ac:dyDescent="0.2">
      <c r="A15" s="18" t="s">
        <v>23</v>
      </c>
      <c r="B15" s="46">
        <v>48</v>
      </c>
      <c r="C15" s="46">
        <v>108</v>
      </c>
      <c r="D15" s="46">
        <v>38</v>
      </c>
      <c r="E15" s="46">
        <v>2</v>
      </c>
      <c r="F15" s="6">
        <f t="shared" si="0"/>
        <v>213</v>
      </c>
      <c r="G15" s="2">
        <f t="shared" si="3"/>
        <v>721.5</v>
      </c>
      <c r="H15" s="19" t="s">
        <v>12</v>
      </c>
      <c r="I15" s="46">
        <v>40</v>
      </c>
      <c r="J15" s="46">
        <v>124</v>
      </c>
      <c r="K15" s="46">
        <v>21</v>
      </c>
      <c r="L15" s="46">
        <v>1</v>
      </c>
      <c r="M15" s="6">
        <f t="shared" si="1"/>
        <v>188.5</v>
      </c>
      <c r="N15" s="2">
        <f t="shared" si="4"/>
        <v>726.5</v>
      </c>
      <c r="O15" s="18" t="s">
        <v>30</v>
      </c>
      <c r="P15" s="46">
        <v>39</v>
      </c>
      <c r="Q15" s="46">
        <v>140</v>
      </c>
      <c r="R15" s="46">
        <v>22</v>
      </c>
      <c r="S15" s="46">
        <v>5</v>
      </c>
      <c r="T15" s="6">
        <f t="shared" si="2"/>
        <v>216</v>
      </c>
      <c r="U15" s="2">
        <f t="shared" si="5"/>
        <v>825.5</v>
      </c>
      <c r="AB15" s="81">
        <v>233.5</v>
      </c>
    </row>
    <row r="16" spans="1:28" ht="24" customHeight="1" x14ac:dyDescent="0.2">
      <c r="A16" s="18" t="s">
        <v>39</v>
      </c>
      <c r="B16" s="46">
        <v>52</v>
      </c>
      <c r="C16" s="46">
        <v>159</v>
      </c>
      <c r="D16" s="46">
        <v>38</v>
      </c>
      <c r="E16" s="46">
        <v>7</v>
      </c>
      <c r="F16" s="6">
        <f t="shared" si="0"/>
        <v>278.5</v>
      </c>
      <c r="G16" s="2">
        <f t="shared" si="3"/>
        <v>844.5</v>
      </c>
      <c r="H16" s="19" t="s">
        <v>15</v>
      </c>
      <c r="I16" s="46">
        <v>35</v>
      </c>
      <c r="J16" s="46">
        <v>112</v>
      </c>
      <c r="K16" s="46">
        <v>22</v>
      </c>
      <c r="L16" s="46">
        <v>2</v>
      </c>
      <c r="M16" s="6">
        <f t="shared" si="1"/>
        <v>178.5</v>
      </c>
      <c r="N16" s="2">
        <f t="shared" si="4"/>
        <v>735.5</v>
      </c>
      <c r="O16" s="19" t="s">
        <v>8</v>
      </c>
      <c r="P16" s="46">
        <v>45</v>
      </c>
      <c r="Q16" s="46">
        <v>118</v>
      </c>
      <c r="R16" s="46">
        <v>24</v>
      </c>
      <c r="S16" s="46">
        <v>3</v>
      </c>
      <c r="T16" s="6">
        <f t="shared" si="2"/>
        <v>196</v>
      </c>
      <c r="U16" s="2">
        <f t="shared" si="5"/>
        <v>796</v>
      </c>
      <c r="AB16" s="81">
        <v>234</v>
      </c>
    </row>
    <row r="17" spans="1:28" ht="24" customHeight="1" x14ac:dyDescent="0.2">
      <c r="A17" s="18" t="s">
        <v>40</v>
      </c>
      <c r="B17" s="46">
        <v>49</v>
      </c>
      <c r="C17" s="46">
        <v>167</v>
      </c>
      <c r="D17" s="46">
        <v>23</v>
      </c>
      <c r="E17" s="46">
        <v>6</v>
      </c>
      <c r="F17" s="6">
        <f t="shared" si="0"/>
        <v>252.5</v>
      </c>
      <c r="G17" s="2">
        <f t="shared" si="3"/>
        <v>924</v>
      </c>
      <c r="H17" s="19" t="s">
        <v>18</v>
      </c>
      <c r="I17" s="46">
        <v>45</v>
      </c>
      <c r="J17" s="46">
        <v>149</v>
      </c>
      <c r="K17" s="46">
        <v>22</v>
      </c>
      <c r="L17" s="46">
        <v>2</v>
      </c>
      <c r="M17" s="6">
        <f t="shared" si="1"/>
        <v>220.5</v>
      </c>
      <c r="N17" s="2">
        <f t="shared" si="4"/>
        <v>772</v>
      </c>
      <c r="O17" s="19" t="s">
        <v>10</v>
      </c>
      <c r="P17" s="46">
        <v>39</v>
      </c>
      <c r="Q17" s="46">
        <v>124</v>
      </c>
      <c r="R17" s="46">
        <v>18</v>
      </c>
      <c r="S17" s="46">
        <v>2</v>
      </c>
      <c r="T17" s="6">
        <f t="shared" si="2"/>
        <v>184.5</v>
      </c>
      <c r="U17" s="2">
        <f t="shared" si="5"/>
        <v>797.5</v>
      </c>
      <c r="AB17" s="81">
        <v>248</v>
      </c>
    </row>
    <row r="18" spans="1:28" ht="24" customHeight="1" x14ac:dyDescent="0.2">
      <c r="A18" s="18" t="s">
        <v>41</v>
      </c>
      <c r="B18" s="46">
        <v>48</v>
      </c>
      <c r="C18" s="46">
        <v>138</v>
      </c>
      <c r="D18" s="46">
        <v>22</v>
      </c>
      <c r="E18" s="46">
        <v>2</v>
      </c>
      <c r="F18" s="6">
        <f t="shared" si="0"/>
        <v>211</v>
      </c>
      <c r="G18" s="2">
        <f t="shared" si="3"/>
        <v>955</v>
      </c>
      <c r="H18" s="19" t="s">
        <v>20</v>
      </c>
      <c r="I18" s="46">
        <v>57</v>
      </c>
      <c r="J18" s="46">
        <v>167</v>
      </c>
      <c r="K18" s="46">
        <v>24</v>
      </c>
      <c r="L18" s="46">
        <v>2</v>
      </c>
      <c r="M18" s="6">
        <f t="shared" si="1"/>
        <v>248.5</v>
      </c>
      <c r="N18" s="2">
        <f t="shared" si="4"/>
        <v>836</v>
      </c>
      <c r="O18" s="19" t="s">
        <v>13</v>
      </c>
      <c r="P18" s="46">
        <v>47</v>
      </c>
      <c r="Q18" s="46">
        <v>107</v>
      </c>
      <c r="R18" s="46">
        <v>25</v>
      </c>
      <c r="S18" s="46">
        <v>0</v>
      </c>
      <c r="T18" s="6">
        <f t="shared" si="2"/>
        <v>180.5</v>
      </c>
      <c r="U18" s="2">
        <f t="shared" si="5"/>
        <v>777</v>
      </c>
      <c r="AB18" s="81">
        <v>248</v>
      </c>
    </row>
    <row r="19" spans="1:28" ht="24" customHeight="1" thickBot="1" x14ac:dyDescent="0.25">
      <c r="A19" s="21" t="s">
        <v>42</v>
      </c>
      <c r="B19" s="47">
        <v>60</v>
      </c>
      <c r="C19" s="47">
        <v>131</v>
      </c>
      <c r="D19" s="47">
        <v>22</v>
      </c>
      <c r="E19" s="47">
        <v>3</v>
      </c>
      <c r="F19" s="7">
        <f t="shared" si="0"/>
        <v>212.5</v>
      </c>
      <c r="G19" s="3">
        <f t="shared" si="3"/>
        <v>954.5</v>
      </c>
      <c r="H19" s="20" t="s">
        <v>22</v>
      </c>
      <c r="I19" s="45">
        <v>53</v>
      </c>
      <c r="J19" s="45">
        <v>190</v>
      </c>
      <c r="K19" s="45">
        <v>21</v>
      </c>
      <c r="L19" s="45">
        <v>2</v>
      </c>
      <c r="M19" s="6">
        <f t="shared" si="1"/>
        <v>263.5</v>
      </c>
      <c r="N19" s="2">
        <f>M16+M17+M18+M19</f>
        <v>911</v>
      </c>
      <c r="O19" s="19" t="s">
        <v>16</v>
      </c>
      <c r="P19" s="46">
        <v>45</v>
      </c>
      <c r="Q19" s="46">
        <v>100</v>
      </c>
      <c r="R19" s="46">
        <v>18</v>
      </c>
      <c r="S19" s="46">
        <v>0</v>
      </c>
      <c r="T19" s="6">
        <f t="shared" si="2"/>
        <v>158.5</v>
      </c>
      <c r="U19" s="2">
        <f t="shared" si="5"/>
        <v>719.5</v>
      </c>
      <c r="AB19" s="81">
        <v>262</v>
      </c>
    </row>
    <row r="20" spans="1:28" ht="24" customHeight="1" x14ac:dyDescent="0.2">
      <c r="A20" s="19" t="s">
        <v>27</v>
      </c>
      <c r="B20" s="45">
        <v>47</v>
      </c>
      <c r="C20" s="45">
        <v>150</v>
      </c>
      <c r="D20" s="45">
        <v>20</v>
      </c>
      <c r="E20" s="45">
        <v>2</v>
      </c>
      <c r="F20" s="8">
        <f t="shared" si="0"/>
        <v>218.5</v>
      </c>
      <c r="G20" s="35"/>
      <c r="H20" s="19" t="s">
        <v>24</v>
      </c>
      <c r="I20" s="46">
        <v>62</v>
      </c>
      <c r="J20" s="46">
        <v>167</v>
      </c>
      <c r="K20" s="46">
        <v>18</v>
      </c>
      <c r="L20" s="46">
        <v>2</v>
      </c>
      <c r="M20" s="8">
        <f t="shared" si="1"/>
        <v>239</v>
      </c>
      <c r="N20" s="2">
        <f>M17+M18+M19+M20</f>
        <v>971.5</v>
      </c>
      <c r="O20" s="19" t="s">
        <v>45</v>
      </c>
      <c r="P20" s="45">
        <v>31</v>
      </c>
      <c r="Q20" s="45">
        <v>109</v>
      </c>
      <c r="R20" s="45">
        <v>22</v>
      </c>
      <c r="S20" s="45">
        <v>0</v>
      </c>
      <c r="T20" s="8">
        <f t="shared" si="2"/>
        <v>168.5</v>
      </c>
      <c r="U20" s="2">
        <f t="shared" si="5"/>
        <v>692</v>
      </c>
      <c r="AB20" s="81">
        <v>275</v>
      </c>
    </row>
    <row r="21" spans="1:28" ht="24" customHeight="1" thickBot="1" x14ac:dyDescent="0.25">
      <c r="A21" s="19" t="s">
        <v>28</v>
      </c>
      <c r="B21" s="46">
        <v>40</v>
      </c>
      <c r="C21" s="46">
        <v>141</v>
      </c>
      <c r="D21" s="46">
        <v>18</v>
      </c>
      <c r="E21" s="46">
        <v>4</v>
      </c>
      <c r="F21" s="6">
        <f t="shared" si="0"/>
        <v>207</v>
      </c>
      <c r="G21" s="36"/>
      <c r="H21" s="20" t="s">
        <v>25</v>
      </c>
      <c r="I21" s="46">
        <v>68</v>
      </c>
      <c r="J21" s="46">
        <v>161</v>
      </c>
      <c r="K21" s="46">
        <v>20</v>
      </c>
      <c r="L21" s="46">
        <v>2</v>
      </c>
      <c r="M21" s="6">
        <f t="shared" si="1"/>
        <v>240</v>
      </c>
      <c r="N21" s="2">
        <f>M18+M19+M20+M21</f>
        <v>991</v>
      </c>
      <c r="O21" s="21" t="s">
        <v>46</v>
      </c>
      <c r="P21" s="47">
        <v>39</v>
      </c>
      <c r="Q21" s="47">
        <v>114</v>
      </c>
      <c r="R21" s="47">
        <v>20</v>
      </c>
      <c r="S21" s="47">
        <v>1</v>
      </c>
      <c r="T21" s="7">
        <f t="shared" si="2"/>
        <v>176</v>
      </c>
      <c r="U21" s="3">
        <f t="shared" si="5"/>
        <v>683.5</v>
      </c>
      <c r="V21">
        <f>P21+P20+P19+P18</f>
        <v>162</v>
      </c>
      <c r="W21">
        <f t="shared" ref="W21:Y21" si="6">Q21+Q20+Q19+Q18</f>
        <v>430</v>
      </c>
      <c r="X21">
        <f t="shared" si="6"/>
        <v>85</v>
      </c>
      <c r="Y21">
        <f t="shared" si="6"/>
        <v>1</v>
      </c>
      <c r="AB21" s="81">
        <v>276</v>
      </c>
    </row>
    <row r="22" spans="1:28" ht="24" customHeight="1" thickBot="1" x14ac:dyDescent="0.25">
      <c r="A22" s="19" t="s">
        <v>1</v>
      </c>
      <c r="B22" s="46">
        <v>43</v>
      </c>
      <c r="C22" s="46">
        <v>149</v>
      </c>
      <c r="D22" s="46">
        <v>22</v>
      </c>
      <c r="E22" s="46">
        <v>3</v>
      </c>
      <c r="F22" s="6">
        <f t="shared" si="0"/>
        <v>222</v>
      </c>
      <c r="G22" s="2"/>
      <c r="H22" s="21" t="s">
        <v>26</v>
      </c>
      <c r="I22" s="47">
        <v>55</v>
      </c>
      <c r="J22" s="47">
        <v>147</v>
      </c>
      <c r="K22" s="47">
        <v>26</v>
      </c>
      <c r="L22" s="47">
        <v>8</v>
      </c>
      <c r="M22" s="6">
        <f t="shared" si="1"/>
        <v>246.5</v>
      </c>
      <c r="N22" s="3">
        <f>M19+M20+M21+M22</f>
        <v>989</v>
      </c>
      <c r="O22" s="19"/>
      <c r="P22" s="45"/>
      <c r="Q22" s="45"/>
      <c r="R22" s="45"/>
      <c r="S22" s="45"/>
      <c r="T22" s="8"/>
      <c r="U22" s="34"/>
      <c r="V22" s="161">
        <f>(V21*0.5)/V23</f>
        <v>9.812235009085403E-2</v>
      </c>
      <c r="W22" s="161">
        <f>W21/V23</f>
        <v>0.52089642640823741</v>
      </c>
      <c r="X22" s="161">
        <f>(X21*2)/V23</f>
        <v>0.2059357964869776</v>
      </c>
      <c r="Y22" s="161">
        <f>(Y21*2.5)/V23</f>
        <v>3.0284675953967293E-3</v>
      </c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955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991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825.5</v>
      </c>
      <c r="V23" s="162">
        <f>U23</f>
        <v>825.5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89</v>
      </c>
      <c r="G24" s="88"/>
      <c r="H24" s="183"/>
      <c r="I24" s="184"/>
      <c r="J24" s="82" t="s">
        <v>73</v>
      </c>
      <c r="K24" s="86"/>
      <c r="L24" s="86"/>
      <c r="M24" s="87" t="s">
        <v>71</v>
      </c>
      <c r="N24" s="88"/>
      <c r="O24" s="183"/>
      <c r="P24" s="184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R19" sqref="R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>CALLE 72 X CARRERA 44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1330</v>
      </c>
      <c r="M5" s="176"/>
      <c r="N5" s="176"/>
      <c r="O5" s="50"/>
      <c r="P5" s="198" t="s">
        <v>57</v>
      </c>
      <c r="Q5" s="198"/>
      <c r="R5" s="198"/>
      <c r="S5" s="176" t="s">
        <v>134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150</v>
      </c>
      <c r="E6" s="191"/>
      <c r="F6" s="191"/>
      <c r="G6" s="191"/>
      <c r="H6" s="191"/>
      <c r="I6" s="198" t="s">
        <v>59</v>
      </c>
      <c r="J6" s="198"/>
      <c r="K6" s="198"/>
      <c r="L6" s="197">
        <v>3</v>
      </c>
      <c r="M6" s="197"/>
      <c r="N6" s="197"/>
      <c r="O6" s="54"/>
      <c r="P6" s="198" t="s">
        <v>58</v>
      </c>
      <c r="Q6" s="198"/>
      <c r="R6" s="198"/>
      <c r="S6" s="203">
        <v>40585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109</v>
      </c>
      <c r="C10" s="61">
        <v>348</v>
      </c>
      <c r="D10" s="61">
        <v>31</v>
      </c>
      <c r="E10" s="61">
        <v>5</v>
      </c>
      <c r="F10" s="62">
        <f t="shared" ref="F10:F22" si="0">B10*0.5+C10*1+D10*2+E10*2.5</f>
        <v>477</v>
      </c>
      <c r="G10" s="63"/>
      <c r="H10" s="64" t="s">
        <v>4</v>
      </c>
      <c r="I10" s="46">
        <v>111</v>
      </c>
      <c r="J10" s="46">
        <v>364</v>
      </c>
      <c r="K10" s="46">
        <v>27</v>
      </c>
      <c r="L10" s="46">
        <v>8</v>
      </c>
      <c r="M10" s="62">
        <f t="shared" ref="M10:M22" si="1">I10*0.5+J10*1+K10*2+L10*2.5</f>
        <v>493.5</v>
      </c>
      <c r="N10" s="65">
        <f>F20+F21+F22+M10</f>
        <v>1747.5</v>
      </c>
      <c r="O10" s="64" t="s">
        <v>43</v>
      </c>
      <c r="P10" s="46">
        <v>91</v>
      </c>
      <c r="Q10" s="46">
        <v>290</v>
      </c>
      <c r="R10" s="46">
        <v>23</v>
      </c>
      <c r="S10" s="46">
        <v>8</v>
      </c>
      <c r="T10" s="62">
        <f t="shared" ref="T10:T21" si="2">P10*0.5+Q10*1+R10*2+S10*2.5</f>
        <v>401.5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104</v>
      </c>
      <c r="C11" s="61">
        <v>358</v>
      </c>
      <c r="D11" s="61">
        <v>25</v>
      </c>
      <c r="E11" s="61">
        <v>6</v>
      </c>
      <c r="F11" s="62">
        <f t="shared" si="0"/>
        <v>475</v>
      </c>
      <c r="G11" s="63"/>
      <c r="H11" s="64" t="s">
        <v>5</v>
      </c>
      <c r="I11" s="46">
        <v>106</v>
      </c>
      <c r="J11" s="46">
        <v>331</v>
      </c>
      <c r="K11" s="46">
        <v>26</v>
      </c>
      <c r="L11" s="46">
        <v>9</v>
      </c>
      <c r="M11" s="62">
        <f t="shared" si="1"/>
        <v>458.5</v>
      </c>
      <c r="N11" s="65">
        <f>F21+F22+M10+M11</f>
        <v>1804.5</v>
      </c>
      <c r="O11" s="64" t="s">
        <v>44</v>
      </c>
      <c r="P11" s="46">
        <v>110</v>
      </c>
      <c r="Q11" s="46">
        <v>295</v>
      </c>
      <c r="R11" s="46">
        <v>30</v>
      </c>
      <c r="S11" s="46">
        <v>12</v>
      </c>
      <c r="T11" s="62">
        <f t="shared" si="2"/>
        <v>440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104</v>
      </c>
      <c r="C12" s="61">
        <v>335</v>
      </c>
      <c r="D12" s="61">
        <v>22</v>
      </c>
      <c r="E12" s="61">
        <v>2</v>
      </c>
      <c r="F12" s="62">
        <f t="shared" si="0"/>
        <v>436</v>
      </c>
      <c r="G12" s="63"/>
      <c r="H12" s="64" t="s">
        <v>6</v>
      </c>
      <c r="I12" s="46">
        <v>104</v>
      </c>
      <c r="J12" s="46">
        <v>368</v>
      </c>
      <c r="K12" s="46">
        <v>19</v>
      </c>
      <c r="L12" s="46">
        <v>3</v>
      </c>
      <c r="M12" s="62">
        <f t="shared" si="1"/>
        <v>465.5</v>
      </c>
      <c r="N12" s="63">
        <f>F22+M10+M11+M12</f>
        <v>1848</v>
      </c>
      <c r="O12" s="64" t="s">
        <v>32</v>
      </c>
      <c r="P12" s="46">
        <v>101</v>
      </c>
      <c r="Q12" s="46">
        <v>324</v>
      </c>
      <c r="R12" s="46">
        <v>25</v>
      </c>
      <c r="S12" s="46">
        <v>7</v>
      </c>
      <c r="T12" s="62">
        <f t="shared" si="2"/>
        <v>442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80</v>
      </c>
      <c r="C13" s="61">
        <v>316</v>
      </c>
      <c r="D13" s="61">
        <v>28</v>
      </c>
      <c r="E13" s="61">
        <v>4</v>
      </c>
      <c r="F13" s="62">
        <f t="shared" si="0"/>
        <v>422</v>
      </c>
      <c r="G13" s="63">
        <f t="shared" ref="G13:G19" si="3">F10+F11+F12+F13</f>
        <v>1810</v>
      </c>
      <c r="H13" s="64" t="s">
        <v>7</v>
      </c>
      <c r="I13" s="46">
        <v>106</v>
      </c>
      <c r="J13" s="46">
        <v>309</v>
      </c>
      <c r="K13" s="46">
        <v>27</v>
      </c>
      <c r="L13" s="46">
        <v>3</v>
      </c>
      <c r="M13" s="62">
        <f t="shared" si="1"/>
        <v>423.5</v>
      </c>
      <c r="N13" s="63">
        <f t="shared" ref="N13:N18" si="4">M10+M11+M12+M13</f>
        <v>1841</v>
      </c>
      <c r="O13" s="64" t="s">
        <v>33</v>
      </c>
      <c r="P13" s="46">
        <v>102</v>
      </c>
      <c r="Q13" s="46">
        <v>318</v>
      </c>
      <c r="R13" s="46">
        <v>25</v>
      </c>
      <c r="S13" s="46">
        <v>5</v>
      </c>
      <c r="T13" s="62">
        <f t="shared" si="2"/>
        <v>431.5</v>
      </c>
      <c r="U13" s="63">
        <f t="shared" ref="U13:U21" si="5">T10+T11+T12+T13</f>
        <v>1715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76</v>
      </c>
      <c r="C14" s="61">
        <v>281</v>
      </c>
      <c r="D14" s="61">
        <v>27</v>
      </c>
      <c r="E14" s="61">
        <v>2</v>
      </c>
      <c r="F14" s="62">
        <f t="shared" si="0"/>
        <v>378</v>
      </c>
      <c r="G14" s="63">
        <f t="shared" si="3"/>
        <v>1711</v>
      </c>
      <c r="H14" s="64" t="s">
        <v>9</v>
      </c>
      <c r="I14" s="46">
        <v>85</v>
      </c>
      <c r="J14" s="46">
        <v>322</v>
      </c>
      <c r="K14" s="46">
        <v>30</v>
      </c>
      <c r="L14" s="46">
        <v>11</v>
      </c>
      <c r="M14" s="62">
        <f t="shared" si="1"/>
        <v>452</v>
      </c>
      <c r="N14" s="63">
        <f t="shared" si="4"/>
        <v>1799.5</v>
      </c>
      <c r="O14" s="64" t="s">
        <v>29</v>
      </c>
      <c r="P14" s="45">
        <v>107</v>
      </c>
      <c r="Q14" s="45">
        <v>284</v>
      </c>
      <c r="R14" s="45">
        <v>24</v>
      </c>
      <c r="S14" s="45">
        <v>7</v>
      </c>
      <c r="T14" s="62">
        <f t="shared" si="2"/>
        <v>403</v>
      </c>
      <c r="U14" s="63">
        <f t="shared" si="5"/>
        <v>1716.5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75</v>
      </c>
      <c r="C15" s="61">
        <v>330</v>
      </c>
      <c r="D15" s="61">
        <v>23</v>
      </c>
      <c r="E15" s="61">
        <v>6</v>
      </c>
      <c r="F15" s="62">
        <f t="shared" si="0"/>
        <v>428.5</v>
      </c>
      <c r="G15" s="63">
        <f t="shared" si="3"/>
        <v>1664.5</v>
      </c>
      <c r="H15" s="64" t="s">
        <v>12</v>
      </c>
      <c r="I15" s="46">
        <v>87</v>
      </c>
      <c r="J15" s="46">
        <v>308</v>
      </c>
      <c r="K15" s="46">
        <v>29</v>
      </c>
      <c r="L15" s="46">
        <v>7</v>
      </c>
      <c r="M15" s="62">
        <f t="shared" si="1"/>
        <v>427</v>
      </c>
      <c r="N15" s="63">
        <f t="shared" si="4"/>
        <v>1768</v>
      </c>
      <c r="O15" s="60" t="s">
        <v>30</v>
      </c>
      <c r="P15" s="46">
        <v>112</v>
      </c>
      <c r="Q15" s="46">
        <v>309</v>
      </c>
      <c r="R15" s="46">
        <v>29</v>
      </c>
      <c r="S15" s="46">
        <v>3</v>
      </c>
      <c r="T15" s="62">
        <f t="shared" si="2"/>
        <v>430.5</v>
      </c>
      <c r="U15" s="63">
        <f t="shared" si="5"/>
        <v>1707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94</v>
      </c>
      <c r="C16" s="61">
        <v>316</v>
      </c>
      <c r="D16" s="61">
        <v>29</v>
      </c>
      <c r="E16" s="61">
        <v>5</v>
      </c>
      <c r="F16" s="62">
        <f t="shared" si="0"/>
        <v>433.5</v>
      </c>
      <c r="G16" s="63">
        <f t="shared" si="3"/>
        <v>1662</v>
      </c>
      <c r="H16" s="64" t="s">
        <v>15</v>
      </c>
      <c r="I16" s="46">
        <v>80</v>
      </c>
      <c r="J16" s="46">
        <v>332</v>
      </c>
      <c r="K16" s="46">
        <v>28</v>
      </c>
      <c r="L16" s="46">
        <v>8</v>
      </c>
      <c r="M16" s="62">
        <f t="shared" si="1"/>
        <v>448</v>
      </c>
      <c r="N16" s="63">
        <f t="shared" si="4"/>
        <v>1750.5</v>
      </c>
      <c r="O16" s="64" t="s">
        <v>8</v>
      </c>
      <c r="P16" s="46">
        <v>110</v>
      </c>
      <c r="Q16" s="46">
        <v>322</v>
      </c>
      <c r="R16" s="46">
        <v>21</v>
      </c>
      <c r="S16" s="46">
        <v>8</v>
      </c>
      <c r="T16" s="62">
        <f t="shared" si="2"/>
        <v>439</v>
      </c>
      <c r="U16" s="63">
        <f t="shared" si="5"/>
        <v>1704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79</v>
      </c>
      <c r="C17" s="61">
        <v>312</v>
      </c>
      <c r="D17" s="61">
        <v>22</v>
      </c>
      <c r="E17" s="61">
        <v>6</v>
      </c>
      <c r="F17" s="62">
        <f t="shared" si="0"/>
        <v>410.5</v>
      </c>
      <c r="G17" s="63">
        <f t="shared" si="3"/>
        <v>1650.5</v>
      </c>
      <c r="H17" s="64" t="s">
        <v>18</v>
      </c>
      <c r="I17" s="46">
        <v>81</v>
      </c>
      <c r="J17" s="46">
        <v>295</v>
      </c>
      <c r="K17" s="46">
        <v>23</v>
      </c>
      <c r="L17" s="46">
        <v>5</v>
      </c>
      <c r="M17" s="62">
        <f t="shared" si="1"/>
        <v>394</v>
      </c>
      <c r="N17" s="63">
        <f t="shared" si="4"/>
        <v>1721</v>
      </c>
      <c r="O17" s="64" t="s">
        <v>10</v>
      </c>
      <c r="P17" s="46">
        <v>127</v>
      </c>
      <c r="Q17" s="46">
        <v>293</v>
      </c>
      <c r="R17" s="46">
        <v>20</v>
      </c>
      <c r="S17" s="46">
        <v>1</v>
      </c>
      <c r="T17" s="62">
        <f t="shared" si="2"/>
        <v>399</v>
      </c>
      <c r="U17" s="63">
        <f t="shared" si="5"/>
        <v>1671.5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79</v>
      </c>
      <c r="C18" s="61">
        <v>348</v>
      </c>
      <c r="D18" s="61">
        <v>35</v>
      </c>
      <c r="E18" s="61">
        <v>8</v>
      </c>
      <c r="F18" s="62">
        <f t="shared" si="0"/>
        <v>477.5</v>
      </c>
      <c r="G18" s="63">
        <f t="shared" si="3"/>
        <v>1750</v>
      </c>
      <c r="H18" s="64" t="s">
        <v>20</v>
      </c>
      <c r="I18" s="46">
        <v>89</v>
      </c>
      <c r="J18" s="46">
        <v>316</v>
      </c>
      <c r="K18" s="46">
        <v>30</v>
      </c>
      <c r="L18" s="46">
        <v>8</v>
      </c>
      <c r="M18" s="62">
        <f t="shared" si="1"/>
        <v>440.5</v>
      </c>
      <c r="N18" s="63">
        <f t="shared" si="4"/>
        <v>1709.5</v>
      </c>
      <c r="O18" s="64" t="s">
        <v>13</v>
      </c>
      <c r="P18" s="46">
        <v>144</v>
      </c>
      <c r="Q18" s="46">
        <v>303</v>
      </c>
      <c r="R18" s="46">
        <v>28</v>
      </c>
      <c r="S18" s="46">
        <v>2</v>
      </c>
      <c r="T18" s="62">
        <f t="shared" si="2"/>
        <v>436</v>
      </c>
      <c r="U18" s="63">
        <f t="shared" si="5"/>
        <v>1704.5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86</v>
      </c>
      <c r="C19" s="69">
        <v>351</v>
      </c>
      <c r="D19" s="69">
        <v>33</v>
      </c>
      <c r="E19" s="69">
        <v>5</v>
      </c>
      <c r="F19" s="70">
        <f t="shared" si="0"/>
        <v>472.5</v>
      </c>
      <c r="G19" s="71">
        <f t="shared" si="3"/>
        <v>1794</v>
      </c>
      <c r="H19" s="72" t="s">
        <v>22</v>
      </c>
      <c r="I19" s="45">
        <v>76</v>
      </c>
      <c r="J19" s="45">
        <v>271</v>
      </c>
      <c r="K19" s="45">
        <v>23</v>
      </c>
      <c r="L19" s="45">
        <v>11</v>
      </c>
      <c r="M19" s="62">
        <f t="shared" si="1"/>
        <v>382.5</v>
      </c>
      <c r="N19" s="63">
        <f>M16+M17+M18+M19</f>
        <v>1665</v>
      </c>
      <c r="O19" s="64" t="s">
        <v>16</v>
      </c>
      <c r="P19" s="46">
        <v>191</v>
      </c>
      <c r="Q19" s="46">
        <v>343</v>
      </c>
      <c r="R19" s="46">
        <v>23</v>
      </c>
      <c r="S19" s="46">
        <v>3</v>
      </c>
      <c r="T19" s="62">
        <f t="shared" si="2"/>
        <v>492</v>
      </c>
      <c r="U19" s="63">
        <f t="shared" si="5"/>
        <v>1766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86</v>
      </c>
      <c r="C20" s="67">
        <v>298</v>
      </c>
      <c r="D20" s="67">
        <v>24</v>
      </c>
      <c r="E20" s="67">
        <v>5</v>
      </c>
      <c r="F20" s="73">
        <f t="shared" si="0"/>
        <v>401.5</v>
      </c>
      <c r="G20" s="74"/>
      <c r="H20" s="64" t="s">
        <v>24</v>
      </c>
      <c r="I20" s="46">
        <v>68</v>
      </c>
      <c r="J20" s="46">
        <v>312</v>
      </c>
      <c r="K20" s="46">
        <v>29</v>
      </c>
      <c r="L20" s="46">
        <v>3</v>
      </c>
      <c r="M20" s="73">
        <f t="shared" si="1"/>
        <v>411.5</v>
      </c>
      <c r="N20" s="63">
        <f>M17+M18+M19+M20</f>
        <v>1628.5</v>
      </c>
      <c r="O20" s="64" t="s">
        <v>45</v>
      </c>
      <c r="P20" s="45">
        <v>135</v>
      </c>
      <c r="Q20" s="45">
        <v>366</v>
      </c>
      <c r="R20" s="45">
        <v>34</v>
      </c>
      <c r="S20" s="45">
        <v>2</v>
      </c>
      <c r="T20" s="73">
        <f t="shared" si="2"/>
        <v>506.5</v>
      </c>
      <c r="U20" s="63">
        <f t="shared" si="5"/>
        <v>1833.5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91</v>
      </c>
      <c r="C21" s="61">
        <v>310</v>
      </c>
      <c r="D21" s="61">
        <v>27</v>
      </c>
      <c r="E21" s="61">
        <v>5</v>
      </c>
      <c r="F21" s="62">
        <f t="shared" si="0"/>
        <v>422</v>
      </c>
      <c r="G21" s="75"/>
      <c r="H21" s="72" t="s">
        <v>25</v>
      </c>
      <c r="I21" s="46">
        <v>71</v>
      </c>
      <c r="J21" s="46">
        <v>291</v>
      </c>
      <c r="K21" s="46">
        <v>21</v>
      </c>
      <c r="L21" s="46">
        <v>9</v>
      </c>
      <c r="M21" s="62">
        <f t="shared" si="1"/>
        <v>391</v>
      </c>
      <c r="N21" s="63">
        <f>M18+M19+M20+M21</f>
        <v>1625.5</v>
      </c>
      <c r="O21" s="68" t="s">
        <v>46</v>
      </c>
      <c r="P21" s="47">
        <v>120</v>
      </c>
      <c r="Q21" s="47">
        <v>330</v>
      </c>
      <c r="R21" s="47">
        <v>24</v>
      </c>
      <c r="S21" s="47">
        <v>1</v>
      </c>
      <c r="T21" s="70">
        <f t="shared" si="2"/>
        <v>440.5</v>
      </c>
      <c r="U21" s="71">
        <f t="shared" si="5"/>
        <v>1875</v>
      </c>
      <c r="V21">
        <f>P21+P20+P19+P18</f>
        <v>590</v>
      </c>
      <c r="W21">
        <f t="shared" ref="W21:Y21" si="6">Q21+Q20+Q19+Q18</f>
        <v>1342</v>
      </c>
      <c r="X21">
        <f t="shared" si="6"/>
        <v>109</v>
      </c>
      <c r="Y21">
        <f t="shared" si="6"/>
        <v>8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75</v>
      </c>
      <c r="C22" s="61">
        <v>328</v>
      </c>
      <c r="D22" s="61">
        <v>25</v>
      </c>
      <c r="E22" s="61">
        <v>6</v>
      </c>
      <c r="F22" s="62">
        <f t="shared" si="0"/>
        <v>430.5</v>
      </c>
      <c r="G22" s="63"/>
      <c r="H22" s="68" t="s">
        <v>26</v>
      </c>
      <c r="I22" s="47">
        <v>93</v>
      </c>
      <c r="J22" s="47">
        <v>346</v>
      </c>
      <c r="K22" s="47">
        <v>22</v>
      </c>
      <c r="L22" s="47">
        <v>4</v>
      </c>
      <c r="M22" s="62">
        <f t="shared" si="1"/>
        <v>446.5</v>
      </c>
      <c r="N22" s="71">
        <f>M19+M20+M21+M22</f>
        <v>1631.5</v>
      </c>
      <c r="O22" s="64"/>
      <c r="P22" s="67"/>
      <c r="Q22" s="67"/>
      <c r="R22" s="67"/>
      <c r="S22" s="67"/>
      <c r="T22" s="73"/>
      <c r="U22" s="76"/>
      <c r="V22" s="161">
        <f>(V21*0.5)/V23</f>
        <v>0.15733333333333333</v>
      </c>
      <c r="W22" s="161">
        <f>W21/V23</f>
        <v>0.71573333333333333</v>
      </c>
      <c r="X22" s="161">
        <f>(X21*2)/V23</f>
        <v>0.11626666666666667</v>
      </c>
      <c r="Y22" s="161">
        <f>(Y21*2.5)/V23</f>
        <v>1.0666666666666666E-2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1810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1848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1875</v>
      </c>
      <c r="V23" s="162">
        <f>U23</f>
        <v>1875</v>
      </c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154</v>
      </c>
      <c r="G24" s="88"/>
      <c r="H24" s="209"/>
      <c r="I24" s="210"/>
      <c r="J24" s="83" t="s">
        <v>73</v>
      </c>
      <c r="K24" s="86"/>
      <c r="L24" s="86"/>
      <c r="M24" s="87" t="s">
        <v>75</v>
      </c>
      <c r="N24" s="88"/>
      <c r="O24" s="209"/>
      <c r="P24" s="210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72 X CARRERA 44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1330</v>
      </c>
      <c r="M6" s="176"/>
      <c r="N6" s="176"/>
      <c r="O6" s="12"/>
      <c r="P6" s="165" t="s">
        <v>58</v>
      </c>
      <c r="Q6" s="165"/>
      <c r="R6" s="165"/>
      <c r="S6" s="216">
        <f>'G-1'!S6:U6</f>
        <v>42411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</f>
        <v>194</v>
      </c>
      <c r="C10" s="46">
        <f>'G-1'!C10+'G-2'!C10+'G-3'!C10</f>
        <v>614</v>
      </c>
      <c r="D10" s="46">
        <f>'G-1'!D10+'G-2'!D10+'G-3'!D10</f>
        <v>71</v>
      </c>
      <c r="E10" s="46">
        <f>'G-1'!E10+'G-2'!E10+'G-3'!E10</f>
        <v>8</v>
      </c>
      <c r="F10" s="6">
        <f t="shared" ref="F10:F22" si="0">B10*0.5+C10*1+D10*2+E10*2.5</f>
        <v>873</v>
      </c>
      <c r="G10" s="2"/>
      <c r="H10" s="19" t="s">
        <v>4</v>
      </c>
      <c r="I10" s="46">
        <f>'G-1'!I10+'G-2'!I10+'G-3'!I10</f>
        <v>201</v>
      </c>
      <c r="J10" s="46">
        <f>'G-1'!J10+'G-2'!J10+'G-3'!J10</f>
        <v>690</v>
      </c>
      <c r="K10" s="46">
        <f>'G-1'!K10+'G-2'!K10+'G-3'!K10</f>
        <v>64</v>
      </c>
      <c r="L10" s="46">
        <f>'G-1'!L10+'G-2'!L10+'G-3'!L10</f>
        <v>8</v>
      </c>
      <c r="M10" s="6">
        <f t="shared" ref="M10:M22" si="1">I10*0.5+J10*1+K10*2+L10*2.5</f>
        <v>938.5</v>
      </c>
      <c r="N10" s="9">
        <f>F20+F21+F22+M10</f>
        <v>3471</v>
      </c>
      <c r="O10" s="19" t="s">
        <v>43</v>
      </c>
      <c r="P10" s="46">
        <f>'G-1'!P10+'G-2'!P10+'G-3'!P10</f>
        <v>168</v>
      </c>
      <c r="Q10" s="46">
        <f>'G-1'!Q10+'G-2'!Q10+'G-3'!Q10</f>
        <v>573</v>
      </c>
      <c r="R10" s="46">
        <f>'G-1'!R10+'G-2'!R10+'G-3'!R10</f>
        <v>66</v>
      </c>
      <c r="S10" s="46">
        <f>'G-1'!S10+'G-2'!S10+'G-3'!S10</f>
        <v>11</v>
      </c>
      <c r="T10" s="6">
        <f t="shared" ref="T10:T21" si="2">P10*0.5+Q10*1+R10*2+S10*2.5</f>
        <v>816.5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203</v>
      </c>
      <c r="C11" s="46">
        <f>'G-1'!C11+'G-2'!C11+'G-3'!C11</f>
        <v>627</v>
      </c>
      <c r="D11" s="46">
        <f>'G-1'!D11+'G-2'!D11+'G-3'!D11</f>
        <v>82</v>
      </c>
      <c r="E11" s="46">
        <f>'G-1'!E11+'G-2'!E11+'G-3'!E11</f>
        <v>10</v>
      </c>
      <c r="F11" s="6">
        <f t="shared" si="0"/>
        <v>917.5</v>
      </c>
      <c r="G11" s="2"/>
      <c r="H11" s="19" t="s">
        <v>5</v>
      </c>
      <c r="I11" s="46">
        <f>'G-1'!I11+'G-2'!I11+'G-3'!I11</f>
        <v>185</v>
      </c>
      <c r="J11" s="46">
        <f>'G-1'!J11+'G-2'!J11+'G-3'!J11</f>
        <v>633</v>
      </c>
      <c r="K11" s="46">
        <f>'G-1'!K11+'G-2'!K11+'G-3'!K11</f>
        <v>67</v>
      </c>
      <c r="L11" s="46">
        <f>'G-1'!L11+'G-2'!L11+'G-3'!L11</f>
        <v>12</v>
      </c>
      <c r="M11" s="6">
        <f t="shared" si="1"/>
        <v>889.5</v>
      </c>
      <c r="N11" s="9">
        <f>F21+F22+M10+M11</f>
        <v>3552.5</v>
      </c>
      <c r="O11" s="19" t="s">
        <v>44</v>
      </c>
      <c r="P11" s="46">
        <f>'G-1'!P11+'G-2'!P11+'G-3'!P11</f>
        <v>180</v>
      </c>
      <c r="Q11" s="46">
        <f>'G-1'!Q11+'G-2'!Q11+'G-3'!Q11</f>
        <v>565</v>
      </c>
      <c r="R11" s="46">
        <f>'G-1'!R11+'G-2'!R11+'G-3'!R11</f>
        <v>68</v>
      </c>
      <c r="S11" s="46">
        <f>'G-1'!S11+'G-2'!S11+'G-3'!S11</f>
        <v>19</v>
      </c>
      <c r="T11" s="6">
        <f t="shared" si="2"/>
        <v>838.5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191</v>
      </c>
      <c r="C12" s="46">
        <f>'G-1'!C12+'G-2'!C12+'G-3'!C12</f>
        <v>557</v>
      </c>
      <c r="D12" s="46">
        <f>'G-1'!D12+'G-2'!D12+'G-3'!D12</f>
        <v>54</v>
      </c>
      <c r="E12" s="46">
        <f>'G-1'!E12+'G-2'!E12+'G-3'!E12</f>
        <v>3</v>
      </c>
      <c r="F12" s="6">
        <f t="shared" si="0"/>
        <v>768</v>
      </c>
      <c r="G12" s="2"/>
      <c r="H12" s="19" t="s">
        <v>6</v>
      </c>
      <c r="I12" s="46">
        <f>'G-1'!I12+'G-2'!I12+'G-3'!I12</f>
        <v>171</v>
      </c>
      <c r="J12" s="46">
        <f>'G-1'!J12+'G-2'!J12+'G-3'!J12</f>
        <v>674</v>
      </c>
      <c r="K12" s="46">
        <f>'G-1'!K12+'G-2'!K12+'G-3'!K12</f>
        <v>56</v>
      </c>
      <c r="L12" s="46">
        <f>'G-1'!L12+'G-2'!L12+'G-3'!L12</f>
        <v>5</v>
      </c>
      <c r="M12" s="6">
        <f t="shared" si="1"/>
        <v>884</v>
      </c>
      <c r="N12" s="2">
        <f>F22+M10+M11+M12</f>
        <v>3599.5</v>
      </c>
      <c r="O12" s="19" t="s">
        <v>32</v>
      </c>
      <c r="P12" s="46">
        <f>'G-1'!P12+'G-2'!P12+'G-3'!P12</f>
        <v>167</v>
      </c>
      <c r="Q12" s="46">
        <f>'G-1'!Q12+'G-2'!Q12+'G-3'!Q12</f>
        <v>661</v>
      </c>
      <c r="R12" s="46">
        <f>'G-1'!R12+'G-2'!R12+'G-3'!R12</f>
        <v>65</v>
      </c>
      <c r="S12" s="46">
        <f>'G-1'!S12+'G-2'!S12+'G-3'!S12</f>
        <v>10</v>
      </c>
      <c r="T12" s="6">
        <f t="shared" si="2"/>
        <v>899.5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173</v>
      </c>
      <c r="C13" s="46">
        <f>'G-1'!C13+'G-2'!C13+'G-3'!C13</f>
        <v>546</v>
      </c>
      <c r="D13" s="46">
        <f>'G-1'!D13+'G-2'!D13+'G-3'!D13</f>
        <v>77</v>
      </c>
      <c r="E13" s="46">
        <f>'G-1'!E13+'G-2'!E13+'G-3'!E13</f>
        <v>5</v>
      </c>
      <c r="F13" s="6">
        <f t="shared" si="0"/>
        <v>799</v>
      </c>
      <c r="G13" s="2">
        <f t="shared" ref="G13:G19" si="3">F10+F11+F12+F13</f>
        <v>3357.5</v>
      </c>
      <c r="H13" s="19" t="s">
        <v>7</v>
      </c>
      <c r="I13" s="46">
        <f>'G-1'!I13+'G-2'!I13+'G-3'!I13</f>
        <v>169</v>
      </c>
      <c r="J13" s="46">
        <f>'G-1'!J13+'G-2'!J13+'G-3'!J13</f>
        <v>561</v>
      </c>
      <c r="K13" s="46">
        <f>'G-1'!K13+'G-2'!K13+'G-3'!K13</f>
        <v>61</v>
      </c>
      <c r="L13" s="46">
        <f>'G-1'!L13+'G-2'!L13+'G-3'!L13</f>
        <v>5</v>
      </c>
      <c r="M13" s="6">
        <f t="shared" si="1"/>
        <v>780</v>
      </c>
      <c r="N13" s="2">
        <f t="shared" ref="N13:N18" si="4">M10+M11+M12+M13</f>
        <v>3492</v>
      </c>
      <c r="O13" s="19" t="s">
        <v>33</v>
      </c>
      <c r="P13" s="46">
        <f>'G-1'!P13+'G-2'!P13+'G-3'!P13</f>
        <v>178</v>
      </c>
      <c r="Q13" s="46">
        <f>'G-1'!Q13+'G-2'!Q13+'G-3'!Q13</f>
        <v>572</v>
      </c>
      <c r="R13" s="46">
        <f>'G-1'!R13+'G-2'!R13+'G-3'!R13</f>
        <v>63</v>
      </c>
      <c r="S13" s="46">
        <f>'G-1'!S13+'G-2'!S13+'G-3'!S13</f>
        <v>6</v>
      </c>
      <c r="T13" s="6">
        <f t="shared" si="2"/>
        <v>802</v>
      </c>
      <c r="U13" s="2">
        <f t="shared" ref="U13:U21" si="5">T10+T11+T12+T13</f>
        <v>3356.5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167</v>
      </c>
      <c r="C14" s="46">
        <f>'G-1'!C14+'G-2'!C14+'G-3'!C14</f>
        <v>555</v>
      </c>
      <c r="D14" s="46">
        <f>'G-1'!D14+'G-2'!D14+'G-3'!D14</f>
        <v>77</v>
      </c>
      <c r="E14" s="46">
        <f>'G-1'!E14+'G-2'!E14+'G-3'!E14</f>
        <v>4</v>
      </c>
      <c r="F14" s="6">
        <f t="shared" si="0"/>
        <v>802.5</v>
      </c>
      <c r="G14" s="2">
        <f t="shared" si="3"/>
        <v>3287</v>
      </c>
      <c r="H14" s="19" t="s">
        <v>9</v>
      </c>
      <c r="I14" s="46">
        <f>'G-1'!I14+'G-2'!I14+'G-3'!I14</f>
        <v>141</v>
      </c>
      <c r="J14" s="46">
        <f>'G-1'!J14+'G-2'!J14+'G-3'!J14</f>
        <v>553</v>
      </c>
      <c r="K14" s="46">
        <f>'G-1'!K14+'G-2'!K14+'G-3'!K14</f>
        <v>69</v>
      </c>
      <c r="L14" s="46">
        <f>'G-1'!L14+'G-2'!L14+'G-3'!L14</f>
        <v>13</v>
      </c>
      <c r="M14" s="6">
        <f t="shared" si="1"/>
        <v>794</v>
      </c>
      <c r="N14" s="2">
        <f t="shared" si="4"/>
        <v>3347.5</v>
      </c>
      <c r="O14" s="19" t="s">
        <v>29</v>
      </c>
      <c r="P14" s="46">
        <f>'G-1'!P14+'G-2'!P14+'G-3'!P14</f>
        <v>186</v>
      </c>
      <c r="Q14" s="46">
        <f>'G-1'!Q14+'G-2'!Q14+'G-3'!Q14</f>
        <v>568</v>
      </c>
      <c r="R14" s="46">
        <f>'G-1'!R14+'G-2'!R14+'G-3'!R14</f>
        <v>70</v>
      </c>
      <c r="S14" s="46">
        <f>'G-1'!S14+'G-2'!S14+'G-3'!S14</f>
        <v>8</v>
      </c>
      <c r="T14" s="6">
        <f t="shared" si="2"/>
        <v>821</v>
      </c>
      <c r="U14" s="2">
        <f t="shared" si="5"/>
        <v>3361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155</v>
      </c>
      <c r="C15" s="46">
        <f>'G-1'!C15+'G-2'!C15+'G-3'!C15</f>
        <v>612</v>
      </c>
      <c r="D15" s="46">
        <f>'G-1'!D15+'G-2'!D15+'G-3'!D15</f>
        <v>83</v>
      </c>
      <c r="E15" s="46">
        <f>'G-1'!E15+'G-2'!E15+'G-3'!E15</f>
        <v>11</v>
      </c>
      <c r="F15" s="6">
        <f t="shared" si="0"/>
        <v>883</v>
      </c>
      <c r="G15" s="2">
        <f t="shared" si="3"/>
        <v>3252.5</v>
      </c>
      <c r="H15" s="19" t="s">
        <v>12</v>
      </c>
      <c r="I15" s="46">
        <f>'G-1'!I15+'G-2'!I15+'G-3'!I15</f>
        <v>151</v>
      </c>
      <c r="J15" s="46">
        <f>'G-1'!J15+'G-2'!J15+'G-3'!J15</f>
        <v>552</v>
      </c>
      <c r="K15" s="46">
        <f>'G-1'!K15+'G-2'!K15+'G-3'!K15</f>
        <v>64</v>
      </c>
      <c r="L15" s="46">
        <f>'G-1'!L15+'G-2'!L15+'G-3'!L15</f>
        <v>10</v>
      </c>
      <c r="M15" s="6">
        <f t="shared" si="1"/>
        <v>780.5</v>
      </c>
      <c r="N15" s="2">
        <f t="shared" si="4"/>
        <v>3238.5</v>
      </c>
      <c r="O15" s="18" t="s">
        <v>30</v>
      </c>
      <c r="P15" s="46">
        <f>'G-1'!P15+'G-2'!P15+'G-3'!P15</f>
        <v>190</v>
      </c>
      <c r="Q15" s="46">
        <f>'G-1'!Q15+'G-2'!Q15+'G-3'!Q15</f>
        <v>563</v>
      </c>
      <c r="R15" s="46">
        <f>'G-1'!R15+'G-2'!R15+'G-3'!R15</f>
        <v>70</v>
      </c>
      <c r="S15" s="46">
        <f>'G-1'!S15+'G-2'!S15+'G-3'!S15</f>
        <v>10</v>
      </c>
      <c r="T15" s="6">
        <f t="shared" si="2"/>
        <v>823</v>
      </c>
      <c r="U15" s="2">
        <f t="shared" si="5"/>
        <v>3345.5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199</v>
      </c>
      <c r="C16" s="46">
        <f>'G-1'!C16+'G-2'!C16+'G-3'!C16</f>
        <v>622</v>
      </c>
      <c r="D16" s="46">
        <f>'G-1'!D16+'G-2'!D16+'G-3'!D16</f>
        <v>97</v>
      </c>
      <c r="E16" s="46">
        <f>'G-1'!E16+'G-2'!E16+'G-3'!E16</f>
        <v>16</v>
      </c>
      <c r="F16" s="6">
        <f t="shared" si="0"/>
        <v>955.5</v>
      </c>
      <c r="G16" s="2">
        <f t="shared" si="3"/>
        <v>3440</v>
      </c>
      <c r="H16" s="19" t="s">
        <v>15</v>
      </c>
      <c r="I16" s="46">
        <f>'G-1'!I16+'G-2'!I16+'G-3'!I16</f>
        <v>136</v>
      </c>
      <c r="J16" s="46">
        <f>'G-1'!J16+'G-2'!J16+'G-3'!J16</f>
        <v>556</v>
      </c>
      <c r="K16" s="46">
        <f>'G-1'!K16+'G-2'!K16+'G-3'!K16</f>
        <v>65</v>
      </c>
      <c r="L16" s="46">
        <f>'G-1'!L16+'G-2'!L16+'G-3'!L16</f>
        <v>11</v>
      </c>
      <c r="M16" s="6">
        <f t="shared" si="1"/>
        <v>781.5</v>
      </c>
      <c r="N16" s="2">
        <f t="shared" si="4"/>
        <v>3136</v>
      </c>
      <c r="O16" s="19" t="s">
        <v>8</v>
      </c>
      <c r="P16" s="46">
        <f>'G-1'!P16+'G-2'!P16+'G-3'!P16</f>
        <v>201</v>
      </c>
      <c r="Q16" s="46">
        <f>'G-1'!Q16+'G-2'!Q16+'G-3'!Q16</f>
        <v>569</v>
      </c>
      <c r="R16" s="46">
        <f>'G-1'!R16+'G-2'!R16+'G-3'!R16</f>
        <v>68</v>
      </c>
      <c r="S16" s="46">
        <f>'G-1'!S16+'G-2'!S16+'G-3'!S16</f>
        <v>14</v>
      </c>
      <c r="T16" s="6">
        <f t="shared" si="2"/>
        <v>840.5</v>
      </c>
      <c r="U16" s="2">
        <f t="shared" si="5"/>
        <v>3286.5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172</v>
      </c>
      <c r="C17" s="46">
        <f>'G-1'!C17+'G-2'!C17+'G-3'!C17</f>
        <v>600</v>
      </c>
      <c r="D17" s="46">
        <f>'G-1'!D17+'G-2'!D17+'G-3'!D17</f>
        <v>69</v>
      </c>
      <c r="E17" s="46">
        <f>'G-1'!E17+'G-2'!E17+'G-3'!E17</f>
        <v>13</v>
      </c>
      <c r="F17" s="6">
        <f t="shared" si="0"/>
        <v>856.5</v>
      </c>
      <c r="G17" s="2">
        <f t="shared" si="3"/>
        <v>3497.5</v>
      </c>
      <c r="H17" s="19" t="s">
        <v>18</v>
      </c>
      <c r="I17" s="46">
        <f>'G-1'!I17+'G-2'!I17+'G-3'!I17</f>
        <v>156</v>
      </c>
      <c r="J17" s="46">
        <f>'G-1'!J17+'G-2'!J17+'G-3'!J17</f>
        <v>565</v>
      </c>
      <c r="K17" s="46">
        <f>'G-1'!K17+'G-2'!K17+'G-3'!K17</f>
        <v>57</v>
      </c>
      <c r="L17" s="46">
        <f>'G-1'!L17+'G-2'!L17+'G-3'!L17</f>
        <v>9</v>
      </c>
      <c r="M17" s="6">
        <f t="shared" si="1"/>
        <v>779.5</v>
      </c>
      <c r="N17" s="2">
        <f t="shared" si="4"/>
        <v>3135.5</v>
      </c>
      <c r="O17" s="19" t="s">
        <v>10</v>
      </c>
      <c r="P17" s="46">
        <f>'G-1'!P17+'G-2'!P17+'G-3'!P17</f>
        <v>206</v>
      </c>
      <c r="Q17" s="46">
        <f>'G-1'!Q17+'G-2'!Q17+'G-3'!Q17</f>
        <v>432</v>
      </c>
      <c r="R17" s="46">
        <f>'G-1'!R17+'G-2'!R17+'G-3'!R17</f>
        <v>58</v>
      </c>
      <c r="S17" s="46">
        <f>'G-1'!S17+'G-2'!S17+'G-3'!S17</f>
        <v>5</v>
      </c>
      <c r="T17" s="6">
        <f t="shared" si="2"/>
        <v>663.5</v>
      </c>
      <c r="U17" s="2">
        <f t="shared" si="5"/>
        <v>3148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180</v>
      </c>
      <c r="C18" s="46">
        <f>'G-1'!C18+'G-2'!C18+'G-3'!C18</f>
        <v>615</v>
      </c>
      <c r="D18" s="46">
        <f>'G-1'!D18+'G-2'!D18+'G-3'!D18</f>
        <v>78</v>
      </c>
      <c r="E18" s="46">
        <f>'G-1'!E18+'G-2'!E18+'G-3'!E18</f>
        <v>12</v>
      </c>
      <c r="F18" s="6">
        <f t="shared" si="0"/>
        <v>891</v>
      </c>
      <c r="G18" s="2">
        <f t="shared" si="3"/>
        <v>3586</v>
      </c>
      <c r="H18" s="19" t="s">
        <v>20</v>
      </c>
      <c r="I18" s="46">
        <f>'G-1'!I18+'G-2'!I18+'G-3'!I18</f>
        <v>169</v>
      </c>
      <c r="J18" s="46">
        <f>'G-1'!J18+'G-2'!J18+'G-3'!J18</f>
        <v>599</v>
      </c>
      <c r="K18" s="46">
        <f>'G-1'!K18+'G-2'!K18+'G-3'!K18</f>
        <v>69</v>
      </c>
      <c r="L18" s="46">
        <f>'G-1'!L18+'G-2'!L18+'G-3'!L18</f>
        <v>10</v>
      </c>
      <c r="M18" s="6">
        <f t="shared" si="1"/>
        <v>846.5</v>
      </c>
      <c r="N18" s="2">
        <f t="shared" si="4"/>
        <v>3188</v>
      </c>
      <c r="O18" s="19" t="s">
        <v>13</v>
      </c>
      <c r="P18" s="46">
        <f>'G-1'!P18+'G-2'!P18+'G-3'!P18</f>
        <v>220</v>
      </c>
      <c r="Q18" s="46">
        <f>'G-1'!Q18+'G-2'!Q18+'G-3'!Q18</f>
        <v>538</v>
      </c>
      <c r="R18" s="46">
        <f>'G-1'!R18+'G-2'!R18+'G-3'!R18</f>
        <v>70</v>
      </c>
      <c r="S18" s="46">
        <f>'G-1'!S18+'G-2'!S18+'G-3'!S18</f>
        <v>2</v>
      </c>
      <c r="T18" s="6">
        <f t="shared" si="2"/>
        <v>793</v>
      </c>
      <c r="U18" s="2">
        <f t="shared" si="5"/>
        <v>3120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187</v>
      </c>
      <c r="C19" s="47">
        <f>'G-1'!C19+'G-2'!C19+'G-3'!C19</f>
        <v>596</v>
      </c>
      <c r="D19" s="47">
        <f>'G-1'!D19+'G-2'!D19+'G-3'!D19</f>
        <v>82</v>
      </c>
      <c r="E19" s="47">
        <f>'G-1'!E19+'G-2'!E19+'G-3'!E19</f>
        <v>10</v>
      </c>
      <c r="F19" s="7">
        <f t="shared" si="0"/>
        <v>878.5</v>
      </c>
      <c r="G19" s="3">
        <f t="shared" si="3"/>
        <v>3581.5</v>
      </c>
      <c r="H19" s="20" t="s">
        <v>22</v>
      </c>
      <c r="I19" s="46">
        <f>'G-1'!I19+'G-2'!I19+'G-3'!I19</f>
        <v>165</v>
      </c>
      <c r="J19" s="46">
        <f>'G-1'!J19+'G-2'!J19+'G-3'!J19</f>
        <v>610</v>
      </c>
      <c r="K19" s="46">
        <f>'G-1'!K19+'G-2'!K19+'G-3'!K19</f>
        <v>66</v>
      </c>
      <c r="L19" s="46">
        <f>'G-1'!L19+'G-2'!L19+'G-3'!L19</f>
        <v>17</v>
      </c>
      <c r="M19" s="6">
        <f t="shared" si="1"/>
        <v>867</v>
      </c>
      <c r="N19" s="2">
        <f>M16+M17+M18+M19</f>
        <v>3274.5</v>
      </c>
      <c r="O19" s="19" t="s">
        <v>16</v>
      </c>
      <c r="P19" s="46">
        <f>'G-1'!P19+'G-2'!P19+'G-3'!P19</f>
        <v>272</v>
      </c>
      <c r="Q19" s="46">
        <f>'G-1'!Q19+'G-2'!Q19+'G-3'!Q19</f>
        <v>601</v>
      </c>
      <c r="R19" s="46">
        <f>'G-1'!R19+'G-2'!R19+'G-3'!R19</f>
        <v>62</v>
      </c>
      <c r="S19" s="46">
        <f>'G-1'!S19+'G-2'!S19+'G-3'!S19</f>
        <v>6</v>
      </c>
      <c r="T19" s="6">
        <f t="shared" si="2"/>
        <v>876</v>
      </c>
      <c r="U19" s="2">
        <f t="shared" si="5"/>
        <v>3173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177</v>
      </c>
      <c r="C20" s="45">
        <f>'G-1'!C20+'G-2'!C20+'G-3'!C20</f>
        <v>567</v>
      </c>
      <c r="D20" s="45">
        <f>'G-1'!D20+'G-2'!D20+'G-3'!D20</f>
        <v>65</v>
      </c>
      <c r="E20" s="45">
        <f>'G-1'!E20+'G-2'!E20+'G-3'!E20</f>
        <v>9</v>
      </c>
      <c r="F20" s="8">
        <f t="shared" si="0"/>
        <v>808</v>
      </c>
      <c r="G20" s="35"/>
      <c r="H20" s="19" t="s">
        <v>24</v>
      </c>
      <c r="I20" s="46">
        <f>'G-1'!I20+'G-2'!I20+'G-3'!I20</f>
        <v>154</v>
      </c>
      <c r="J20" s="46">
        <f>'G-1'!J20+'G-2'!J20+'G-3'!J20</f>
        <v>644</v>
      </c>
      <c r="K20" s="46">
        <f>'G-1'!K20+'G-2'!K20+'G-3'!K20</f>
        <v>61</v>
      </c>
      <c r="L20" s="46">
        <f>'G-1'!L20+'G-2'!L20+'G-3'!L20</f>
        <v>5</v>
      </c>
      <c r="M20" s="8">
        <f t="shared" si="1"/>
        <v>855.5</v>
      </c>
      <c r="N20" s="2">
        <f>M17+M18+M19+M20</f>
        <v>3348.5</v>
      </c>
      <c r="O20" s="19" t="s">
        <v>45</v>
      </c>
      <c r="P20" s="46">
        <f>'G-1'!P20+'G-2'!P20+'G-3'!P20</f>
        <v>195</v>
      </c>
      <c r="Q20" s="46">
        <f>'G-1'!Q20+'G-2'!Q20+'G-3'!Q20</f>
        <v>644</v>
      </c>
      <c r="R20" s="46">
        <f>'G-1'!R20+'G-2'!R20+'G-3'!R20</f>
        <v>73</v>
      </c>
      <c r="S20" s="46">
        <f>'G-1'!S20+'G-2'!S20+'G-3'!S20</f>
        <v>3</v>
      </c>
      <c r="T20" s="8">
        <f t="shared" si="2"/>
        <v>895</v>
      </c>
      <c r="U20" s="2">
        <f t="shared" si="5"/>
        <v>3227.5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173</v>
      </c>
      <c r="C21" s="45">
        <f>'G-1'!C21+'G-2'!C21+'G-3'!C21</f>
        <v>580</v>
      </c>
      <c r="D21" s="45">
        <f>'G-1'!D21+'G-2'!D21+'G-3'!D21</f>
        <v>69</v>
      </c>
      <c r="E21" s="45">
        <f>'G-1'!E21+'G-2'!E21+'G-3'!E21</f>
        <v>13</v>
      </c>
      <c r="F21" s="6">
        <f t="shared" si="0"/>
        <v>837</v>
      </c>
      <c r="G21" s="36"/>
      <c r="H21" s="20" t="s">
        <v>25</v>
      </c>
      <c r="I21" s="46">
        <f>'G-1'!I21+'G-2'!I21+'G-3'!I21</f>
        <v>171</v>
      </c>
      <c r="J21" s="46">
        <f>'G-1'!J21+'G-2'!J21+'G-3'!J21</f>
        <v>600</v>
      </c>
      <c r="K21" s="46">
        <f>'G-1'!K21+'G-2'!K21+'G-3'!K21</f>
        <v>58</v>
      </c>
      <c r="L21" s="46">
        <f>'G-1'!L21+'G-2'!L21+'G-3'!L21</f>
        <v>12</v>
      </c>
      <c r="M21" s="6">
        <f t="shared" si="1"/>
        <v>831.5</v>
      </c>
      <c r="N21" s="2">
        <f>M18+M19+M20+M21</f>
        <v>3400.5</v>
      </c>
      <c r="O21" s="21" t="s">
        <v>46</v>
      </c>
      <c r="P21" s="47">
        <f>'G-1'!P21+'G-2'!P21+'G-3'!P21</f>
        <v>200</v>
      </c>
      <c r="Q21" s="47">
        <f>'G-1'!Q21+'G-2'!Q21+'G-3'!Q21</f>
        <v>592</v>
      </c>
      <c r="R21" s="47">
        <f>'G-1'!R21+'G-2'!R21+'G-3'!R21</f>
        <v>65</v>
      </c>
      <c r="S21" s="47">
        <f>'G-1'!S21+'G-2'!S21+'G-3'!S21</f>
        <v>4</v>
      </c>
      <c r="T21" s="7">
        <f t="shared" si="2"/>
        <v>832</v>
      </c>
      <c r="U21" s="3">
        <f t="shared" si="5"/>
        <v>3396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153</v>
      </c>
      <c r="C22" s="45">
        <f>'G-1'!C22+'G-2'!C22+'G-3'!C22</f>
        <v>635</v>
      </c>
      <c r="D22" s="45">
        <f>'G-1'!D22+'G-2'!D22+'G-3'!D22</f>
        <v>73</v>
      </c>
      <c r="E22" s="45">
        <f>'G-1'!E22+'G-2'!E22+'G-3'!E22</f>
        <v>12</v>
      </c>
      <c r="F22" s="6">
        <f t="shared" si="0"/>
        <v>887.5</v>
      </c>
      <c r="G22" s="2"/>
      <c r="H22" s="21" t="s">
        <v>26</v>
      </c>
      <c r="I22" s="46">
        <f>'G-1'!I22+'G-2'!I22+'G-3'!I22</f>
        <v>181</v>
      </c>
      <c r="J22" s="46">
        <f>'G-1'!J22+'G-2'!J22+'G-3'!J22</f>
        <v>648</v>
      </c>
      <c r="K22" s="46">
        <f>'G-1'!K22+'G-2'!K22+'G-3'!K22</f>
        <v>68</v>
      </c>
      <c r="L22" s="46">
        <f>'G-1'!L22+'G-2'!L22+'G-3'!L22</f>
        <v>14</v>
      </c>
      <c r="M22" s="6">
        <f t="shared" si="1"/>
        <v>909.5</v>
      </c>
      <c r="N22" s="3">
        <f>M19+M20+M21+M22</f>
        <v>3463.5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3586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3599.5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3396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87</v>
      </c>
      <c r="G24" s="88"/>
      <c r="H24" s="183"/>
      <c r="I24" s="184"/>
      <c r="J24" s="82" t="s">
        <v>73</v>
      </c>
      <c r="K24" s="86"/>
      <c r="L24" s="86"/>
      <c r="M24" s="87" t="s">
        <v>75</v>
      </c>
      <c r="N24" s="88"/>
      <c r="O24" s="183"/>
      <c r="P24" s="18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workbookViewId="0">
      <selection activeCell="L14" sqref="L1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3" t="s">
        <v>111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4" t="s">
        <v>112</v>
      </c>
      <c r="B4" s="234"/>
      <c r="C4" s="235" t="s">
        <v>60</v>
      </c>
      <c r="D4" s="235"/>
      <c r="E4" s="235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6" t="str">
        <f>'G-1'!D5</f>
        <v>CALLE 72 X CARRERA 44</v>
      </c>
      <c r="D5" s="236"/>
      <c r="E5" s="236"/>
      <c r="F5" s="111"/>
      <c r="G5" s="112"/>
      <c r="H5" s="103" t="s">
        <v>53</v>
      </c>
      <c r="I5" s="237">
        <f>'G-1'!L5</f>
        <v>1330</v>
      </c>
      <c r="J5" s="237"/>
    </row>
    <row r="6" spans="1:10" x14ac:dyDescent="0.2">
      <c r="A6" s="165" t="s">
        <v>113</v>
      </c>
      <c r="B6" s="165"/>
      <c r="C6" s="223" t="s">
        <v>152</v>
      </c>
      <c r="D6" s="223"/>
      <c r="E6" s="223"/>
      <c r="F6" s="111"/>
      <c r="G6" s="112"/>
      <c r="H6" s="103" t="s">
        <v>58</v>
      </c>
      <c r="I6" s="246">
        <v>42411</v>
      </c>
      <c r="J6" s="246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114</v>
      </c>
      <c r="B8" s="227" t="s">
        <v>115</v>
      </c>
      <c r="C8" s="225" t="s">
        <v>116</v>
      </c>
      <c r="D8" s="227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17" t="s">
        <v>124</v>
      </c>
      <c r="B10" s="220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126</v>
      </c>
      <c r="D11" s="125" t="s">
        <v>127</v>
      </c>
      <c r="E11" s="126">
        <v>77</v>
      </c>
      <c r="F11" s="126">
        <v>287</v>
      </c>
      <c r="G11" s="126">
        <v>50</v>
      </c>
      <c r="H11" s="126">
        <v>7</v>
      </c>
      <c r="I11" s="126">
        <f t="shared" ref="I11:I45" si="0">E11*0.5+F11+G11*2+H11*2.5</f>
        <v>443</v>
      </c>
      <c r="J11" s="127">
        <f>IF(I11=0,"0,00",I11/SUM(I10:I12)*100)</f>
        <v>100</v>
      </c>
    </row>
    <row r="12" spans="1:10" x14ac:dyDescent="0.2">
      <c r="A12" s="218"/>
      <c r="B12" s="221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8"/>
      <c r="B13" s="221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8"/>
      <c r="B14" s="221"/>
      <c r="C14" s="122" t="s">
        <v>129</v>
      </c>
      <c r="D14" s="125" t="s">
        <v>127</v>
      </c>
      <c r="E14" s="126">
        <v>65</v>
      </c>
      <c r="F14" s="126">
        <v>303</v>
      </c>
      <c r="G14" s="126">
        <v>37</v>
      </c>
      <c r="H14" s="126">
        <v>3</v>
      </c>
      <c r="I14" s="126">
        <f t="shared" si="0"/>
        <v>417</v>
      </c>
      <c r="J14" s="127">
        <f>IF(I14=0,"0,00",I14/SUM(I13:I15)*100)</f>
        <v>100</v>
      </c>
    </row>
    <row r="15" spans="1:10" x14ac:dyDescent="0.2">
      <c r="A15" s="218"/>
      <c r="B15" s="221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8"/>
      <c r="B16" s="221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4" x14ac:dyDescent="0.2">
      <c r="A17" s="218"/>
      <c r="B17" s="221"/>
      <c r="C17" s="122" t="s">
        <v>130</v>
      </c>
      <c r="D17" s="125" t="s">
        <v>127</v>
      </c>
      <c r="E17" s="126">
        <v>70</v>
      </c>
      <c r="F17" s="126">
        <v>317</v>
      </c>
      <c r="G17" s="126">
        <v>38</v>
      </c>
      <c r="H17" s="126">
        <v>3</v>
      </c>
      <c r="I17" s="126">
        <f t="shared" si="0"/>
        <v>435.5</v>
      </c>
      <c r="J17" s="127">
        <f>IF(I17=0,"0,00",I17/SUM(I16:I18)*100)</f>
        <v>100</v>
      </c>
    </row>
    <row r="18" spans="1:14" x14ac:dyDescent="0.2">
      <c r="A18" s="219"/>
      <c r="B18" s="222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4" x14ac:dyDescent="0.2">
      <c r="A19" s="217" t="s">
        <v>131</v>
      </c>
      <c r="B19" s="220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4" x14ac:dyDescent="0.2">
      <c r="A20" s="218"/>
      <c r="B20" s="221"/>
      <c r="C20" s="122" t="s">
        <v>126</v>
      </c>
      <c r="D20" s="125" t="s">
        <v>127</v>
      </c>
      <c r="E20" s="126">
        <v>67</v>
      </c>
      <c r="F20" s="126">
        <v>188</v>
      </c>
      <c r="G20" s="126">
        <v>36</v>
      </c>
      <c r="H20" s="126">
        <v>4</v>
      </c>
      <c r="I20" s="126">
        <f t="shared" si="0"/>
        <v>303.5</v>
      </c>
      <c r="J20" s="127">
        <f>IF(I20=0,"0,00",I20/SUM(I19:I21)*100)</f>
        <v>74.024390243902445</v>
      </c>
    </row>
    <row r="21" spans="1:14" x14ac:dyDescent="0.2">
      <c r="A21" s="218"/>
      <c r="B21" s="221"/>
      <c r="C21" s="128" t="s">
        <v>140</v>
      </c>
      <c r="D21" s="129" t="s">
        <v>128</v>
      </c>
      <c r="E21" s="74">
        <v>28</v>
      </c>
      <c r="F21" s="74">
        <v>74</v>
      </c>
      <c r="G21" s="74">
        <v>8</v>
      </c>
      <c r="H21" s="74">
        <v>1</v>
      </c>
      <c r="I21" s="130">
        <f t="shared" si="0"/>
        <v>106.5</v>
      </c>
      <c r="J21" s="131">
        <f>IF(I21=0,"0,00",I21/SUM(I19:I21)*100)</f>
        <v>25.975609756097562</v>
      </c>
    </row>
    <row r="22" spans="1:14" x14ac:dyDescent="0.2">
      <c r="A22" s="218"/>
      <c r="B22" s="221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4" x14ac:dyDescent="0.2">
      <c r="A23" s="218"/>
      <c r="B23" s="221"/>
      <c r="C23" s="122" t="s">
        <v>129</v>
      </c>
      <c r="D23" s="125" t="s">
        <v>127</v>
      </c>
      <c r="E23" s="126">
        <v>84</v>
      </c>
      <c r="F23" s="126">
        <v>245</v>
      </c>
      <c r="G23" s="126">
        <v>39</v>
      </c>
      <c r="H23" s="126">
        <v>8</v>
      </c>
      <c r="I23" s="126">
        <f t="shared" si="0"/>
        <v>385</v>
      </c>
      <c r="J23" s="127">
        <f>IF(I23=0,"0,00",I23/SUM(I22:I24)*100)</f>
        <v>79.136690647482013</v>
      </c>
    </row>
    <row r="24" spans="1:14" x14ac:dyDescent="0.2">
      <c r="A24" s="218"/>
      <c r="B24" s="221"/>
      <c r="C24" s="128" t="s">
        <v>141</v>
      </c>
      <c r="D24" s="129" t="s">
        <v>128</v>
      </c>
      <c r="E24" s="74">
        <v>39</v>
      </c>
      <c r="F24" s="74">
        <v>63</v>
      </c>
      <c r="G24" s="74">
        <v>7</v>
      </c>
      <c r="H24" s="74">
        <v>2</v>
      </c>
      <c r="I24" s="130">
        <f t="shared" si="0"/>
        <v>101.5</v>
      </c>
      <c r="J24" s="131">
        <f>IF(I24=0,"0,00",I24/SUM(I22:I24)*100)</f>
        <v>20.863309352517987</v>
      </c>
    </row>
    <row r="25" spans="1:14" x14ac:dyDescent="0.2">
      <c r="A25" s="218"/>
      <c r="B25" s="221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4" x14ac:dyDescent="0.2">
      <c r="A26" s="218"/>
      <c r="B26" s="221"/>
      <c r="C26" s="122" t="s">
        <v>130</v>
      </c>
      <c r="D26" s="125" t="s">
        <v>127</v>
      </c>
      <c r="E26" s="126">
        <v>34</v>
      </c>
      <c r="F26" s="126">
        <v>171</v>
      </c>
      <c r="G26" s="126">
        <v>38</v>
      </c>
      <c r="H26" s="126">
        <v>1</v>
      </c>
      <c r="I26" s="126">
        <f t="shared" si="0"/>
        <v>266.5</v>
      </c>
      <c r="J26" s="127">
        <f>IF(I26=0,"0,00",I26/SUM(I25:I27)*100)</f>
        <v>78.497790868924895</v>
      </c>
      <c r="N26" s="148"/>
    </row>
    <row r="27" spans="1:14" x14ac:dyDescent="0.2">
      <c r="A27" s="219"/>
      <c r="B27" s="222"/>
      <c r="C27" s="133" t="s">
        <v>142</v>
      </c>
      <c r="D27" s="129" t="s">
        <v>128</v>
      </c>
      <c r="E27" s="74">
        <v>26</v>
      </c>
      <c r="F27" s="74">
        <v>52</v>
      </c>
      <c r="G27" s="74">
        <v>4</v>
      </c>
      <c r="H27" s="74">
        <v>0</v>
      </c>
      <c r="I27" s="130">
        <f t="shared" si="0"/>
        <v>73</v>
      </c>
      <c r="J27" s="131">
        <f>IF(I27=0,"0,00",I27/SUM(I25:I27)*100)</f>
        <v>21.502209131075112</v>
      </c>
    </row>
    <row r="28" spans="1:14" x14ac:dyDescent="0.2">
      <c r="A28" s="217" t="s">
        <v>132</v>
      </c>
      <c r="B28" s="220">
        <v>3</v>
      </c>
      <c r="C28" s="134"/>
      <c r="D28" s="123" t="s">
        <v>125</v>
      </c>
      <c r="E28" s="75">
        <v>21</v>
      </c>
      <c r="F28" s="75">
        <v>41</v>
      </c>
      <c r="G28" s="75">
        <v>0</v>
      </c>
      <c r="H28" s="75">
        <v>2</v>
      </c>
      <c r="I28" s="75">
        <f t="shared" si="0"/>
        <v>56.5</v>
      </c>
      <c r="J28" s="124">
        <f>IF(I28=0,"0,00",I28/SUM(I28:I30)*100)</f>
        <v>7.0979899497487438</v>
      </c>
    </row>
    <row r="29" spans="1:14" x14ac:dyDescent="0.2">
      <c r="A29" s="218"/>
      <c r="B29" s="221"/>
      <c r="C29" s="122" t="s">
        <v>126</v>
      </c>
      <c r="D29" s="125" t="s">
        <v>127</v>
      </c>
      <c r="E29" s="126">
        <v>114</v>
      </c>
      <c r="F29" s="126">
        <v>476</v>
      </c>
      <c r="G29" s="126">
        <v>51</v>
      </c>
      <c r="H29" s="126">
        <v>7</v>
      </c>
      <c r="I29" s="126">
        <f t="shared" si="0"/>
        <v>652.5</v>
      </c>
      <c r="J29" s="127">
        <f>IF(I29=0,"0,00",I29/SUM(I28:I30)*100)</f>
        <v>81.972361809045225</v>
      </c>
    </row>
    <row r="30" spans="1:14" x14ac:dyDescent="0.2">
      <c r="A30" s="218"/>
      <c r="B30" s="221"/>
      <c r="C30" s="128" t="s">
        <v>143</v>
      </c>
      <c r="D30" s="129" t="s">
        <v>128</v>
      </c>
      <c r="E30" s="74">
        <v>38</v>
      </c>
      <c r="F30" s="74">
        <v>66</v>
      </c>
      <c r="G30" s="74">
        <v>1</v>
      </c>
      <c r="H30" s="74">
        <v>0</v>
      </c>
      <c r="I30" s="130">
        <f t="shared" si="0"/>
        <v>87</v>
      </c>
      <c r="J30" s="131">
        <f>IF(I30=0,"0,00",I30/SUM(I28:I30)*100)</f>
        <v>10.92964824120603</v>
      </c>
    </row>
    <row r="31" spans="1:14" x14ac:dyDescent="0.2">
      <c r="A31" s="218"/>
      <c r="B31" s="221"/>
      <c r="C31" s="132"/>
      <c r="D31" s="123" t="s">
        <v>125</v>
      </c>
      <c r="E31" s="75">
        <v>13</v>
      </c>
      <c r="F31" s="75">
        <v>29</v>
      </c>
      <c r="G31" s="75">
        <v>0</v>
      </c>
      <c r="H31" s="75">
        <v>1</v>
      </c>
      <c r="I31" s="75">
        <f t="shared" si="0"/>
        <v>38</v>
      </c>
      <c r="J31" s="124">
        <f>IF(I31=0,"0,00",I31/SUM(I31:I33)*100)</f>
        <v>4.28169014084507</v>
      </c>
    </row>
    <row r="32" spans="1:14" x14ac:dyDescent="0.2">
      <c r="A32" s="218"/>
      <c r="B32" s="221"/>
      <c r="C32" s="122" t="s">
        <v>129</v>
      </c>
      <c r="D32" s="125" t="s">
        <v>127</v>
      </c>
      <c r="E32" s="126">
        <v>120</v>
      </c>
      <c r="F32" s="126">
        <v>497</v>
      </c>
      <c r="G32" s="126">
        <v>43</v>
      </c>
      <c r="H32" s="126">
        <v>11</v>
      </c>
      <c r="I32" s="126">
        <f t="shared" si="0"/>
        <v>670.5</v>
      </c>
      <c r="J32" s="127">
        <f>IF(I32=0,"0,00",I32/SUM(I31:I33)*100)</f>
        <v>75.549295774647888</v>
      </c>
    </row>
    <row r="33" spans="1:10" x14ac:dyDescent="0.2">
      <c r="A33" s="218"/>
      <c r="B33" s="221"/>
      <c r="C33" s="128" t="s">
        <v>144</v>
      </c>
      <c r="D33" s="129" t="s">
        <v>128</v>
      </c>
      <c r="E33" s="74">
        <v>131</v>
      </c>
      <c r="F33" s="74">
        <v>111</v>
      </c>
      <c r="G33" s="74">
        <v>0</v>
      </c>
      <c r="H33" s="74">
        <v>1</v>
      </c>
      <c r="I33" s="130">
        <f t="shared" si="0"/>
        <v>179</v>
      </c>
      <c r="J33" s="131">
        <f>IF(I33=0,"0,00",I33/SUM(I31:I33)*100)</f>
        <v>20.16901408450704</v>
      </c>
    </row>
    <row r="34" spans="1:10" x14ac:dyDescent="0.2">
      <c r="A34" s="218"/>
      <c r="B34" s="221"/>
      <c r="C34" s="132"/>
      <c r="D34" s="123" t="s">
        <v>125</v>
      </c>
      <c r="E34" s="75">
        <v>15</v>
      </c>
      <c r="F34" s="75">
        <v>30</v>
      </c>
      <c r="G34" s="75">
        <v>0</v>
      </c>
      <c r="H34" s="75">
        <v>0</v>
      </c>
      <c r="I34" s="75">
        <f t="shared" si="0"/>
        <v>37.5</v>
      </c>
      <c r="J34" s="124">
        <f>IF(I34=0,"0,00",I34/SUM(I34:I36)*100)</f>
        <v>3.9598732840549102</v>
      </c>
    </row>
    <row r="35" spans="1:10" x14ac:dyDescent="0.2">
      <c r="A35" s="218"/>
      <c r="B35" s="221"/>
      <c r="C35" s="122" t="s">
        <v>130</v>
      </c>
      <c r="D35" s="125" t="s">
        <v>127</v>
      </c>
      <c r="E35" s="126">
        <v>190</v>
      </c>
      <c r="F35" s="126">
        <v>506</v>
      </c>
      <c r="G35" s="126">
        <v>58</v>
      </c>
      <c r="H35" s="126">
        <v>3</v>
      </c>
      <c r="I35" s="126">
        <f t="shared" si="0"/>
        <v>724.5</v>
      </c>
      <c r="J35" s="127">
        <f>IF(I35=0,"0,00",I35/SUM(I34:I36)*100)</f>
        <v>76.504751847940867</v>
      </c>
    </row>
    <row r="36" spans="1:10" x14ac:dyDescent="0.2">
      <c r="A36" s="219"/>
      <c r="B36" s="222"/>
      <c r="C36" s="133" t="s">
        <v>145</v>
      </c>
      <c r="D36" s="129" t="s">
        <v>128</v>
      </c>
      <c r="E36" s="74">
        <v>50</v>
      </c>
      <c r="F36" s="74">
        <v>160</v>
      </c>
      <c r="G36" s="74">
        <v>0</v>
      </c>
      <c r="H36" s="74">
        <v>0</v>
      </c>
      <c r="I36" s="130">
        <f t="shared" si="0"/>
        <v>185</v>
      </c>
      <c r="J36" s="131">
        <f>IF(I36=0,"0,00",I36/SUM(I34:I36)*100)</f>
        <v>19.535374868004222</v>
      </c>
    </row>
    <row r="37" spans="1:10" x14ac:dyDescent="0.2">
      <c r="A37" s="217" t="s">
        <v>133</v>
      </c>
      <c r="B37" s="220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8"/>
      <c r="B38" s="221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8"/>
      <c r="B39" s="221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8"/>
      <c r="B40" s="221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8"/>
      <c r="B41" s="221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8"/>
      <c r="B42" s="221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8"/>
      <c r="B43" s="221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8"/>
      <c r="B44" s="221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9"/>
      <c r="B45" s="222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Y6" sqref="Y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94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95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96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97</v>
      </c>
      <c r="B8" s="241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41" t="s">
        <v>99</v>
      </c>
      <c r="M8" s="241"/>
      <c r="N8" s="241"/>
      <c r="O8" s="240" t="str">
        <f>'G-1'!D5</f>
        <v>CALLE 72 X CARRERA 44</v>
      </c>
      <c r="P8" s="240"/>
      <c r="Q8" s="240"/>
      <c r="R8" s="240"/>
      <c r="S8" s="240"/>
      <c r="T8" s="92"/>
      <c r="U8" s="92"/>
      <c r="V8" s="241" t="s">
        <v>100</v>
      </c>
      <c r="W8" s="241"/>
      <c r="X8" s="241"/>
      <c r="Y8" s="240">
        <f>'G-1'!L5</f>
        <v>1330</v>
      </c>
      <c r="Z8" s="240"/>
      <c r="AA8" s="240"/>
      <c r="AB8" s="92"/>
      <c r="AC8" s="92"/>
      <c r="AD8" s="92"/>
      <c r="AE8" s="92"/>
      <c r="AF8" s="92"/>
      <c r="AG8" s="92"/>
      <c r="AH8" s="241" t="s">
        <v>101</v>
      </c>
      <c r="AI8" s="241"/>
      <c r="AJ8" s="242">
        <f>'G-1'!S6</f>
        <v>42411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135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136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800</v>
      </c>
      <c r="AV12" s="97">
        <f t="shared" si="0"/>
        <v>844.5</v>
      </c>
      <c r="AW12" s="97">
        <f t="shared" si="0"/>
        <v>866.5</v>
      </c>
      <c r="AX12" s="97">
        <f t="shared" si="0"/>
        <v>933.5</v>
      </c>
      <c r="AY12" s="97">
        <f t="shared" si="0"/>
        <v>923</v>
      </c>
      <c r="AZ12" s="97">
        <f t="shared" si="0"/>
        <v>881</v>
      </c>
      <c r="BA12" s="97">
        <f t="shared" si="0"/>
        <v>833</v>
      </c>
      <c r="BB12" s="97"/>
      <c r="BC12" s="97"/>
      <c r="BD12" s="97"/>
      <c r="BE12" s="97">
        <f t="shared" ref="BE12:BQ12" si="1">P14</f>
        <v>870.5</v>
      </c>
      <c r="BF12" s="97">
        <f t="shared" si="1"/>
        <v>929</v>
      </c>
      <c r="BG12" s="97">
        <f t="shared" si="1"/>
        <v>970</v>
      </c>
      <c r="BH12" s="97">
        <f t="shared" si="1"/>
        <v>907.5</v>
      </c>
      <c r="BI12" s="97">
        <f t="shared" si="1"/>
        <v>825.5</v>
      </c>
      <c r="BJ12" s="97">
        <f t="shared" si="1"/>
        <v>744</v>
      </c>
      <c r="BK12" s="97">
        <f t="shared" si="1"/>
        <v>650</v>
      </c>
      <c r="BL12" s="97">
        <f t="shared" si="1"/>
        <v>642.5</v>
      </c>
      <c r="BM12" s="97">
        <f t="shared" si="1"/>
        <v>642.5</v>
      </c>
      <c r="BN12" s="97">
        <f t="shared" si="1"/>
        <v>698.5</v>
      </c>
      <c r="BO12" s="97">
        <f t="shared" si="1"/>
        <v>748.5</v>
      </c>
      <c r="BP12" s="97">
        <f t="shared" si="1"/>
        <v>784</v>
      </c>
      <c r="BQ12" s="97">
        <f t="shared" si="1"/>
        <v>843</v>
      </c>
      <c r="BR12" s="97"/>
      <c r="BS12" s="97"/>
      <c r="BT12" s="97"/>
      <c r="BU12" s="97">
        <f t="shared" ref="BU12:CC12" si="2">AG14</f>
        <v>817.5</v>
      </c>
      <c r="BV12" s="97">
        <f t="shared" si="2"/>
        <v>839</v>
      </c>
      <c r="BW12" s="97">
        <f t="shared" si="2"/>
        <v>813</v>
      </c>
      <c r="BX12" s="97">
        <f t="shared" si="2"/>
        <v>786.5</v>
      </c>
      <c r="BY12" s="97">
        <f t="shared" si="2"/>
        <v>679</v>
      </c>
      <c r="BZ12" s="97">
        <f t="shared" si="2"/>
        <v>638.5</v>
      </c>
      <c r="CA12" s="97">
        <f t="shared" si="2"/>
        <v>687.5</v>
      </c>
      <c r="CB12" s="97">
        <f t="shared" si="2"/>
        <v>702</v>
      </c>
      <c r="CC12" s="97">
        <f t="shared" si="2"/>
        <v>837.5</v>
      </c>
    </row>
    <row r="13" spans="1:81" ht="16.5" customHeight="1" x14ac:dyDescent="0.2">
      <c r="A13" s="100" t="s">
        <v>104</v>
      </c>
      <c r="B13" s="149">
        <f>'G-1'!F10</f>
        <v>200</v>
      </c>
      <c r="C13" s="149">
        <f>'G-1'!F11</f>
        <v>219.5</v>
      </c>
      <c r="D13" s="149">
        <f>'G-1'!F12</f>
        <v>176.5</v>
      </c>
      <c r="E13" s="149">
        <f>'G-1'!F13</f>
        <v>204</v>
      </c>
      <c r="F13" s="149">
        <f>'G-1'!F14</f>
        <v>244.5</v>
      </c>
      <c r="G13" s="149">
        <f>'G-1'!F15</f>
        <v>241.5</v>
      </c>
      <c r="H13" s="149">
        <f>'G-1'!F16</f>
        <v>243.5</v>
      </c>
      <c r="I13" s="149">
        <f>'G-1'!F17</f>
        <v>193.5</v>
      </c>
      <c r="J13" s="149">
        <f>'G-1'!F18</f>
        <v>202.5</v>
      </c>
      <c r="K13" s="149">
        <f>'G-1'!F19</f>
        <v>193.5</v>
      </c>
      <c r="L13" s="150"/>
      <c r="M13" s="149">
        <f>'G-1'!F20</f>
        <v>188</v>
      </c>
      <c r="N13" s="149">
        <f>'G-1'!F21</f>
        <v>208</v>
      </c>
      <c r="O13" s="149">
        <f>'G-1'!F22</f>
        <v>235</v>
      </c>
      <c r="P13" s="149">
        <f>'G-1'!M10</f>
        <v>239.5</v>
      </c>
      <c r="Q13" s="149">
        <f>'G-1'!M11</f>
        <v>246.5</v>
      </c>
      <c r="R13" s="149">
        <f>'G-1'!M12</f>
        <v>249</v>
      </c>
      <c r="S13" s="149">
        <f>'G-1'!M13</f>
        <v>172.5</v>
      </c>
      <c r="T13" s="149">
        <f>'G-1'!M14</f>
        <v>157.5</v>
      </c>
      <c r="U13" s="149">
        <f>'G-1'!M15</f>
        <v>165</v>
      </c>
      <c r="V13" s="149">
        <f>'G-1'!M16</f>
        <v>155</v>
      </c>
      <c r="W13" s="149">
        <f>'G-1'!M17</f>
        <v>165</v>
      </c>
      <c r="X13" s="149">
        <f>'G-1'!M18</f>
        <v>157.5</v>
      </c>
      <c r="Y13" s="149">
        <f>'G-1'!M19</f>
        <v>221</v>
      </c>
      <c r="Z13" s="149">
        <f>'G-1'!M20</f>
        <v>205</v>
      </c>
      <c r="AA13" s="149">
        <f>'G-1'!M21</f>
        <v>200.5</v>
      </c>
      <c r="AB13" s="149">
        <f>'G-1'!M22</f>
        <v>216.5</v>
      </c>
      <c r="AC13" s="150"/>
      <c r="AD13" s="149">
        <f>'G-1'!T10</f>
        <v>195.5</v>
      </c>
      <c r="AE13" s="149">
        <f>'G-1'!T11</f>
        <v>202.5</v>
      </c>
      <c r="AF13" s="149">
        <f>'G-1'!T12</f>
        <v>232</v>
      </c>
      <c r="AG13" s="149">
        <f>'G-1'!T13</f>
        <v>187.5</v>
      </c>
      <c r="AH13" s="149">
        <f>'G-1'!T14</f>
        <v>217</v>
      </c>
      <c r="AI13" s="149">
        <f>'G-1'!T15</f>
        <v>176.5</v>
      </c>
      <c r="AJ13" s="149">
        <f>'G-1'!T16</f>
        <v>205.5</v>
      </c>
      <c r="AK13" s="149">
        <f>'G-1'!T17</f>
        <v>80</v>
      </c>
      <c r="AL13" s="149">
        <f>'G-1'!T18</f>
        <v>176.5</v>
      </c>
      <c r="AM13" s="149">
        <f>'G-1'!T19</f>
        <v>225.5</v>
      </c>
      <c r="AN13" s="149">
        <f>'G-1'!T20</f>
        <v>220</v>
      </c>
      <c r="AO13" s="149">
        <f>'G-1'!T21</f>
        <v>215.5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800</v>
      </c>
      <c r="F14" s="149">
        <f t="shared" ref="F14:K14" si="3">C13+D13+E13+F13</f>
        <v>844.5</v>
      </c>
      <c r="G14" s="149">
        <f t="shared" si="3"/>
        <v>866.5</v>
      </c>
      <c r="H14" s="149">
        <f t="shared" si="3"/>
        <v>933.5</v>
      </c>
      <c r="I14" s="149">
        <f t="shared" si="3"/>
        <v>923</v>
      </c>
      <c r="J14" s="149">
        <f t="shared" si="3"/>
        <v>881</v>
      </c>
      <c r="K14" s="149">
        <f t="shared" si="3"/>
        <v>833</v>
      </c>
      <c r="L14" s="150"/>
      <c r="M14" s="149"/>
      <c r="N14" s="149"/>
      <c r="O14" s="149"/>
      <c r="P14" s="149">
        <f>M13+N13+O13+P13</f>
        <v>870.5</v>
      </c>
      <c r="Q14" s="149">
        <f t="shared" ref="Q14:AB14" si="4">N13+O13+P13+Q13</f>
        <v>929</v>
      </c>
      <c r="R14" s="149">
        <f t="shared" si="4"/>
        <v>970</v>
      </c>
      <c r="S14" s="149">
        <f t="shared" si="4"/>
        <v>907.5</v>
      </c>
      <c r="T14" s="149">
        <f t="shared" si="4"/>
        <v>825.5</v>
      </c>
      <c r="U14" s="149">
        <f t="shared" si="4"/>
        <v>744</v>
      </c>
      <c r="V14" s="149">
        <f t="shared" si="4"/>
        <v>650</v>
      </c>
      <c r="W14" s="149">
        <f t="shared" si="4"/>
        <v>642.5</v>
      </c>
      <c r="X14" s="149">
        <f t="shared" si="4"/>
        <v>642.5</v>
      </c>
      <c r="Y14" s="149">
        <f t="shared" si="4"/>
        <v>698.5</v>
      </c>
      <c r="Z14" s="149">
        <f t="shared" si="4"/>
        <v>748.5</v>
      </c>
      <c r="AA14" s="149">
        <f t="shared" si="4"/>
        <v>784</v>
      </c>
      <c r="AB14" s="149">
        <f t="shared" si="4"/>
        <v>843</v>
      </c>
      <c r="AC14" s="150"/>
      <c r="AD14" s="149"/>
      <c r="AE14" s="149"/>
      <c r="AF14" s="149"/>
      <c r="AG14" s="149">
        <f>AD13+AE13+AF13+AG13</f>
        <v>817.5</v>
      </c>
      <c r="AH14" s="149">
        <f t="shared" ref="AH14:AO14" si="5">AE13+AF13+AG13+AH13</f>
        <v>839</v>
      </c>
      <c r="AI14" s="149">
        <f t="shared" si="5"/>
        <v>813</v>
      </c>
      <c r="AJ14" s="149">
        <f t="shared" si="5"/>
        <v>786.5</v>
      </c>
      <c r="AK14" s="149">
        <f t="shared" si="5"/>
        <v>679</v>
      </c>
      <c r="AL14" s="149">
        <f t="shared" si="5"/>
        <v>638.5</v>
      </c>
      <c r="AM14" s="149">
        <f t="shared" si="5"/>
        <v>687.5</v>
      </c>
      <c r="AN14" s="149">
        <f t="shared" si="5"/>
        <v>702</v>
      </c>
      <c r="AO14" s="149">
        <f t="shared" si="5"/>
        <v>837.5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247" t="s">
        <v>155</v>
      </c>
      <c r="B16" s="248">
        <f>MAX(B14:K14)</f>
        <v>933.5</v>
      </c>
      <c r="C16" s="152" t="s">
        <v>107</v>
      </c>
      <c r="D16" s="249">
        <f>+B16*D15</f>
        <v>0</v>
      </c>
      <c r="E16" s="152"/>
      <c r="F16" s="152" t="s">
        <v>108</v>
      </c>
      <c r="G16" s="249">
        <f>+B16*G15</f>
        <v>933.5</v>
      </c>
      <c r="H16" s="152"/>
      <c r="I16" s="152" t="s">
        <v>109</v>
      </c>
      <c r="J16" s="249">
        <f>+B16*J15</f>
        <v>0</v>
      </c>
      <c r="K16" s="154"/>
      <c r="L16" s="148"/>
      <c r="M16" s="248">
        <f>MAX(M14:AB14)</f>
        <v>970</v>
      </c>
      <c r="N16" s="152"/>
      <c r="O16" s="152" t="s">
        <v>107</v>
      </c>
      <c r="P16" s="250">
        <f>+M16*P15</f>
        <v>0</v>
      </c>
      <c r="Q16" s="152"/>
      <c r="R16" s="152"/>
      <c r="S16" s="152"/>
      <c r="T16" s="152" t="s">
        <v>108</v>
      </c>
      <c r="U16" s="250">
        <f>+M16*U15</f>
        <v>970</v>
      </c>
      <c r="V16" s="152"/>
      <c r="W16" s="152"/>
      <c r="X16" s="152"/>
      <c r="Y16" s="152" t="s">
        <v>109</v>
      </c>
      <c r="Z16" s="250">
        <f>+M16*Z15</f>
        <v>0</v>
      </c>
      <c r="AA16" s="152"/>
      <c r="AB16" s="154"/>
      <c r="AC16" s="148"/>
      <c r="AD16" s="248">
        <f>MAX(AD14:AO14)</f>
        <v>839</v>
      </c>
      <c r="AE16" s="152" t="s">
        <v>107</v>
      </c>
      <c r="AF16" s="249">
        <f>+AD16*AF15</f>
        <v>0</v>
      </c>
      <c r="AG16" s="152"/>
      <c r="AH16" s="152"/>
      <c r="AI16" s="152"/>
      <c r="AJ16" s="152" t="s">
        <v>108</v>
      </c>
      <c r="AK16" s="249">
        <f>+AD16*AK15</f>
        <v>839</v>
      </c>
      <c r="AL16" s="152"/>
      <c r="AM16" s="152"/>
      <c r="AN16" s="152" t="s">
        <v>109</v>
      </c>
      <c r="AO16" s="251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8" t="s">
        <v>103</v>
      </c>
      <c r="U17" s="23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196</v>
      </c>
      <c r="C18" s="149">
        <f>'G-2'!F11</f>
        <v>223</v>
      </c>
      <c r="D18" s="149">
        <f>'G-2'!F12</f>
        <v>155.5</v>
      </c>
      <c r="E18" s="149">
        <f>'G-2'!F13</f>
        <v>173</v>
      </c>
      <c r="F18" s="149">
        <f>'G-2'!F14</f>
        <v>180</v>
      </c>
      <c r="G18" s="149">
        <f>'G-2'!F15</f>
        <v>213</v>
      </c>
      <c r="H18" s="149">
        <f>'G-2'!F16</f>
        <v>278.5</v>
      </c>
      <c r="I18" s="149">
        <f>'G-2'!F17</f>
        <v>252.5</v>
      </c>
      <c r="J18" s="149">
        <f>'G-2'!F18</f>
        <v>211</v>
      </c>
      <c r="K18" s="149">
        <f>'G-2'!F19</f>
        <v>212.5</v>
      </c>
      <c r="L18" s="150"/>
      <c r="M18" s="149">
        <f>'G-2'!F20</f>
        <v>218.5</v>
      </c>
      <c r="N18" s="149">
        <f>'G-2'!F21</f>
        <v>207</v>
      </c>
      <c r="O18" s="149">
        <f>'G-2'!F22</f>
        <v>222</v>
      </c>
      <c r="P18" s="149">
        <f>'G-2'!M10</f>
        <v>205.5</v>
      </c>
      <c r="Q18" s="149">
        <f>'G-2'!M11</f>
        <v>184.5</v>
      </c>
      <c r="R18" s="149">
        <f>'G-2'!M12</f>
        <v>169.5</v>
      </c>
      <c r="S18" s="149">
        <f>'G-2'!M13</f>
        <v>184</v>
      </c>
      <c r="T18" s="149">
        <f>'G-2'!M14</f>
        <v>184.5</v>
      </c>
      <c r="U18" s="149">
        <f>'G-2'!M15</f>
        <v>188.5</v>
      </c>
      <c r="V18" s="149">
        <f>'G-2'!M16</f>
        <v>178.5</v>
      </c>
      <c r="W18" s="149">
        <f>'G-2'!M17</f>
        <v>220.5</v>
      </c>
      <c r="X18" s="149">
        <f>'G-2'!M18</f>
        <v>248.5</v>
      </c>
      <c r="Y18" s="149">
        <f>'G-2'!M19</f>
        <v>263.5</v>
      </c>
      <c r="Z18" s="149">
        <f>'G-2'!M20</f>
        <v>239</v>
      </c>
      <c r="AA18" s="149">
        <f>'G-2'!M21</f>
        <v>240</v>
      </c>
      <c r="AB18" s="149">
        <f>'G-2'!M22</f>
        <v>246.5</v>
      </c>
      <c r="AC18" s="150"/>
      <c r="AD18" s="149">
        <f>'G-2'!T10</f>
        <v>219.5</v>
      </c>
      <c r="AE18" s="149">
        <f>'G-2'!T11</f>
        <v>196</v>
      </c>
      <c r="AF18" s="149">
        <f>'G-2'!T12</f>
        <v>225.5</v>
      </c>
      <c r="AG18" s="149">
        <f>'G-2'!T13</f>
        <v>183</v>
      </c>
      <c r="AH18" s="149">
        <f>'G-2'!T14</f>
        <v>201</v>
      </c>
      <c r="AI18" s="149">
        <f>'G-2'!T15</f>
        <v>216</v>
      </c>
      <c r="AJ18" s="149">
        <f>'G-2'!T16</f>
        <v>196</v>
      </c>
      <c r="AK18" s="149">
        <f>'G-2'!T17</f>
        <v>184.5</v>
      </c>
      <c r="AL18" s="149">
        <f>'G-2'!T18</f>
        <v>180.5</v>
      </c>
      <c r="AM18" s="149">
        <f>'G-2'!T19</f>
        <v>158.5</v>
      </c>
      <c r="AN18" s="149">
        <f>'G-2'!T20</f>
        <v>168.5</v>
      </c>
      <c r="AO18" s="149">
        <f>'G-2'!T21</f>
        <v>176</v>
      </c>
      <c r="AP18" s="101"/>
      <c r="AQ18" s="101"/>
      <c r="AR18" s="101"/>
      <c r="AS18" s="101"/>
      <c r="AT18" s="101"/>
      <c r="AU18" s="101">
        <f t="shared" ref="AU18:BA18" si="6">E19</f>
        <v>747.5</v>
      </c>
      <c r="AV18" s="101">
        <f t="shared" si="6"/>
        <v>731.5</v>
      </c>
      <c r="AW18" s="101">
        <f t="shared" si="6"/>
        <v>721.5</v>
      </c>
      <c r="AX18" s="101">
        <f t="shared" si="6"/>
        <v>844.5</v>
      </c>
      <c r="AY18" s="101">
        <f t="shared" si="6"/>
        <v>924</v>
      </c>
      <c r="AZ18" s="101">
        <f t="shared" si="6"/>
        <v>955</v>
      </c>
      <c r="BA18" s="101">
        <f t="shared" si="6"/>
        <v>954.5</v>
      </c>
      <c r="BB18" s="101"/>
      <c r="BC18" s="101"/>
      <c r="BD18" s="101"/>
      <c r="BE18" s="101">
        <f t="shared" ref="BE18:BQ18" si="7">P19</f>
        <v>853</v>
      </c>
      <c r="BF18" s="101">
        <f t="shared" si="7"/>
        <v>819</v>
      </c>
      <c r="BG18" s="101">
        <f t="shared" si="7"/>
        <v>781.5</v>
      </c>
      <c r="BH18" s="101">
        <f t="shared" si="7"/>
        <v>743.5</v>
      </c>
      <c r="BI18" s="101">
        <f t="shared" si="7"/>
        <v>722.5</v>
      </c>
      <c r="BJ18" s="101">
        <f t="shared" si="7"/>
        <v>726.5</v>
      </c>
      <c r="BK18" s="101">
        <f t="shared" si="7"/>
        <v>735.5</v>
      </c>
      <c r="BL18" s="101">
        <f t="shared" si="7"/>
        <v>772</v>
      </c>
      <c r="BM18" s="101">
        <f t="shared" si="7"/>
        <v>836</v>
      </c>
      <c r="BN18" s="101">
        <f t="shared" si="7"/>
        <v>911</v>
      </c>
      <c r="BO18" s="101">
        <f t="shared" si="7"/>
        <v>971.5</v>
      </c>
      <c r="BP18" s="101">
        <f t="shared" si="7"/>
        <v>991</v>
      </c>
      <c r="BQ18" s="101">
        <f t="shared" si="7"/>
        <v>989</v>
      </c>
      <c r="BR18" s="101"/>
      <c r="BS18" s="101"/>
      <c r="BT18" s="101"/>
      <c r="BU18" s="101">
        <f t="shared" ref="BU18:CC18" si="8">AG19</f>
        <v>824</v>
      </c>
      <c r="BV18" s="101">
        <f t="shared" si="8"/>
        <v>805.5</v>
      </c>
      <c r="BW18" s="101">
        <f t="shared" si="8"/>
        <v>825.5</v>
      </c>
      <c r="BX18" s="101">
        <f t="shared" si="8"/>
        <v>796</v>
      </c>
      <c r="BY18" s="101">
        <f t="shared" si="8"/>
        <v>797.5</v>
      </c>
      <c r="BZ18" s="101">
        <f t="shared" si="8"/>
        <v>777</v>
      </c>
      <c r="CA18" s="101">
        <f t="shared" si="8"/>
        <v>719.5</v>
      </c>
      <c r="CB18" s="101">
        <f t="shared" si="8"/>
        <v>692</v>
      </c>
      <c r="CC18" s="101">
        <f t="shared" si="8"/>
        <v>683.5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747.5</v>
      </c>
      <c r="F19" s="149">
        <f t="shared" ref="F19:K19" si="9">C18+D18+E18+F18</f>
        <v>731.5</v>
      </c>
      <c r="G19" s="149">
        <f t="shared" si="9"/>
        <v>721.5</v>
      </c>
      <c r="H19" s="149">
        <f t="shared" si="9"/>
        <v>844.5</v>
      </c>
      <c r="I19" s="149">
        <f t="shared" si="9"/>
        <v>924</v>
      </c>
      <c r="J19" s="149">
        <f t="shared" si="9"/>
        <v>955</v>
      </c>
      <c r="K19" s="149">
        <f t="shared" si="9"/>
        <v>954.5</v>
      </c>
      <c r="L19" s="150"/>
      <c r="M19" s="149"/>
      <c r="N19" s="149"/>
      <c r="O19" s="149"/>
      <c r="P19" s="149">
        <f>M18+N18+O18+P18</f>
        <v>853</v>
      </c>
      <c r="Q19" s="149">
        <f t="shared" ref="Q19:AB19" si="10">N18+O18+P18+Q18</f>
        <v>819</v>
      </c>
      <c r="R19" s="149">
        <f t="shared" si="10"/>
        <v>781.5</v>
      </c>
      <c r="S19" s="149">
        <f t="shared" si="10"/>
        <v>743.5</v>
      </c>
      <c r="T19" s="149">
        <f t="shared" si="10"/>
        <v>722.5</v>
      </c>
      <c r="U19" s="149">
        <f t="shared" si="10"/>
        <v>726.5</v>
      </c>
      <c r="V19" s="149">
        <f t="shared" si="10"/>
        <v>735.5</v>
      </c>
      <c r="W19" s="149">
        <f t="shared" si="10"/>
        <v>772</v>
      </c>
      <c r="X19" s="149">
        <f t="shared" si="10"/>
        <v>836</v>
      </c>
      <c r="Y19" s="149">
        <f t="shared" si="10"/>
        <v>911</v>
      </c>
      <c r="Z19" s="149">
        <f t="shared" si="10"/>
        <v>971.5</v>
      </c>
      <c r="AA19" s="149">
        <f t="shared" si="10"/>
        <v>991</v>
      </c>
      <c r="AB19" s="149">
        <f t="shared" si="10"/>
        <v>989</v>
      </c>
      <c r="AC19" s="150"/>
      <c r="AD19" s="149"/>
      <c r="AE19" s="149"/>
      <c r="AF19" s="149"/>
      <c r="AG19" s="149">
        <f>AD18+AE18+AF18+AG18</f>
        <v>824</v>
      </c>
      <c r="AH19" s="149">
        <f t="shared" ref="AH19:AO19" si="11">AE18+AF18+AG18+AH18</f>
        <v>805.5</v>
      </c>
      <c r="AI19" s="149">
        <f t="shared" si="11"/>
        <v>825.5</v>
      </c>
      <c r="AJ19" s="149">
        <f t="shared" si="11"/>
        <v>796</v>
      </c>
      <c r="AK19" s="149">
        <f t="shared" si="11"/>
        <v>797.5</v>
      </c>
      <c r="AL19" s="149">
        <f t="shared" si="11"/>
        <v>777</v>
      </c>
      <c r="AM19" s="149">
        <f t="shared" si="11"/>
        <v>719.5</v>
      </c>
      <c r="AN19" s="149">
        <f t="shared" si="11"/>
        <v>692</v>
      </c>
      <c r="AO19" s="149">
        <f t="shared" si="11"/>
        <v>683.5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0.74024390243902449</v>
      </c>
      <c r="H20" s="152"/>
      <c r="I20" s="152" t="s">
        <v>109</v>
      </c>
      <c r="J20" s="153">
        <f>DIRECCIONALIDAD!J21/100</f>
        <v>0.25975609756097562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0.79136690647482011</v>
      </c>
      <c r="V20" s="152"/>
      <c r="W20" s="152"/>
      <c r="X20" s="152"/>
      <c r="Y20" s="152" t="s">
        <v>109</v>
      </c>
      <c r="Z20" s="153">
        <f>DIRECCIONALIDAD!J24/100</f>
        <v>0.20863309352517986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0.78497790868924899</v>
      </c>
      <c r="AL20" s="152"/>
      <c r="AM20" s="152"/>
      <c r="AN20" s="152" t="s">
        <v>109</v>
      </c>
      <c r="AO20" s="155">
        <f>DIRECCIONALIDAD!J27/100</f>
        <v>0.21502209131075112</v>
      </c>
      <c r="AP20" s="92"/>
      <c r="AQ20" s="92"/>
      <c r="AR20" s="92"/>
      <c r="AS20" s="92"/>
      <c r="AT20" s="92"/>
      <c r="AU20" s="92">
        <f t="shared" ref="AU20:BA20" si="15">E24</f>
        <v>1810</v>
      </c>
      <c r="AV20" s="92">
        <f t="shared" si="15"/>
        <v>1711</v>
      </c>
      <c r="AW20" s="92">
        <f t="shared" si="15"/>
        <v>1664.5</v>
      </c>
      <c r="AX20" s="92">
        <f t="shared" si="15"/>
        <v>1662</v>
      </c>
      <c r="AY20" s="92">
        <f t="shared" si="15"/>
        <v>1650.5</v>
      </c>
      <c r="AZ20" s="92">
        <f t="shared" si="15"/>
        <v>1750</v>
      </c>
      <c r="BA20" s="92">
        <f t="shared" si="15"/>
        <v>1794</v>
      </c>
      <c r="BB20" s="92"/>
      <c r="BC20" s="92"/>
      <c r="BD20" s="92"/>
      <c r="BE20" s="92">
        <f t="shared" ref="BE20:BQ20" si="16">P24</f>
        <v>1747.5</v>
      </c>
      <c r="BF20" s="92">
        <f t="shared" si="16"/>
        <v>1804.5</v>
      </c>
      <c r="BG20" s="92">
        <f t="shared" si="16"/>
        <v>1848</v>
      </c>
      <c r="BH20" s="92">
        <f t="shared" si="16"/>
        <v>1841</v>
      </c>
      <c r="BI20" s="92">
        <f t="shared" si="16"/>
        <v>1799.5</v>
      </c>
      <c r="BJ20" s="92">
        <f t="shared" si="16"/>
        <v>1768</v>
      </c>
      <c r="BK20" s="92">
        <f t="shared" si="16"/>
        <v>1750.5</v>
      </c>
      <c r="BL20" s="92">
        <f t="shared" si="16"/>
        <v>1721</v>
      </c>
      <c r="BM20" s="92">
        <f t="shared" si="16"/>
        <v>1709.5</v>
      </c>
      <c r="BN20" s="92">
        <f t="shared" si="16"/>
        <v>1665</v>
      </c>
      <c r="BO20" s="92">
        <f t="shared" si="16"/>
        <v>1628.5</v>
      </c>
      <c r="BP20" s="92">
        <f t="shared" si="16"/>
        <v>1625.5</v>
      </c>
      <c r="BQ20" s="92">
        <f t="shared" si="16"/>
        <v>1631.5</v>
      </c>
      <c r="BR20" s="92"/>
      <c r="BS20" s="92"/>
      <c r="BT20" s="92"/>
      <c r="BU20" s="92">
        <f t="shared" ref="BU20:CC20" si="17">AG24</f>
        <v>1715</v>
      </c>
      <c r="BV20" s="92">
        <f t="shared" si="17"/>
        <v>1716.5</v>
      </c>
      <c r="BW20" s="92">
        <f t="shared" si="17"/>
        <v>1707</v>
      </c>
      <c r="BX20" s="92">
        <f t="shared" si="17"/>
        <v>1704</v>
      </c>
      <c r="BY20" s="92">
        <f t="shared" si="17"/>
        <v>1671.5</v>
      </c>
      <c r="BZ20" s="92">
        <f t="shared" si="17"/>
        <v>1704.5</v>
      </c>
      <c r="CA20" s="92">
        <f t="shared" si="17"/>
        <v>1766</v>
      </c>
      <c r="CB20" s="92">
        <f t="shared" si="17"/>
        <v>1833.5</v>
      </c>
      <c r="CC20" s="92">
        <f t="shared" si="17"/>
        <v>1875</v>
      </c>
    </row>
    <row r="21" spans="1:81" ht="16.5" customHeight="1" x14ac:dyDescent="0.2">
      <c r="A21" s="247" t="s">
        <v>155</v>
      </c>
      <c r="B21" s="248">
        <f>MAX(B19:K19)</f>
        <v>955</v>
      </c>
      <c r="C21" s="152" t="s">
        <v>107</v>
      </c>
      <c r="D21" s="249">
        <f>+B21*D20</f>
        <v>0</v>
      </c>
      <c r="E21" s="152"/>
      <c r="F21" s="152" t="s">
        <v>108</v>
      </c>
      <c r="G21" s="249">
        <f>+B21*G20</f>
        <v>706.93292682926835</v>
      </c>
      <c r="H21" s="152"/>
      <c r="I21" s="152" t="s">
        <v>109</v>
      </c>
      <c r="J21" s="249">
        <f>+B21*J20</f>
        <v>248.0670731707317</v>
      </c>
      <c r="K21" s="154"/>
      <c r="L21" s="148"/>
      <c r="M21" s="248">
        <f>MAX(M19:AB19)</f>
        <v>991</v>
      </c>
      <c r="N21" s="152"/>
      <c r="O21" s="152" t="s">
        <v>107</v>
      </c>
      <c r="P21" s="250">
        <f>+M21*P20</f>
        <v>0</v>
      </c>
      <c r="Q21" s="152"/>
      <c r="R21" s="152"/>
      <c r="S21" s="152"/>
      <c r="T21" s="152" t="s">
        <v>108</v>
      </c>
      <c r="U21" s="250">
        <f>+M21*U20</f>
        <v>784.24460431654677</v>
      </c>
      <c r="V21" s="152"/>
      <c r="W21" s="152"/>
      <c r="X21" s="152"/>
      <c r="Y21" s="152" t="s">
        <v>109</v>
      </c>
      <c r="Z21" s="250">
        <f>+M21*Z20</f>
        <v>206.75539568345326</v>
      </c>
      <c r="AA21" s="152"/>
      <c r="AB21" s="154"/>
      <c r="AC21" s="148"/>
      <c r="AD21" s="248">
        <f>MAX(AD19:AO19)</f>
        <v>825.5</v>
      </c>
      <c r="AE21" s="152" t="s">
        <v>107</v>
      </c>
      <c r="AF21" s="249">
        <f>+AD21*AF20</f>
        <v>0</v>
      </c>
      <c r="AG21" s="152"/>
      <c r="AH21" s="152"/>
      <c r="AI21" s="152"/>
      <c r="AJ21" s="152" t="s">
        <v>108</v>
      </c>
      <c r="AK21" s="249">
        <f>+AD21*AK20</f>
        <v>647.99926362297504</v>
      </c>
      <c r="AL21" s="152"/>
      <c r="AM21" s="152"/>
      <c r="AN21" s="152" t="s">
        <v>109</v>
      </c>
      <c r="AO21" s="251">
        <f>+AD21*AO20</f>
        <v>177.50073637702505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8" t="s">
        <v>103</v>
      </c>
      <c r="U22" s="23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3357.5</v>
      </c>
      <c r="AV22" s="92">
        <f t="shared" si="18"/>
        <v>3287</v>
      </c>
      <c r="AW22" s="92">
        <f t="shared" si="18"/>
        <v>3252.5</v>
      </c>
      <c r="AX22" s="92">
        <f t="shared" si="18"/>
        <v>3440</v>
      </c>
      <c r="AY22" s="92">
        <f t="shared" si="18"/>
        <v>3497.5</v>
      </c>
      <c r="AZ22" s="92">
        <f t="shared" si="18"/>
        <v>3586</v>
      </c>
      <c r="BA22" s="92">
        <f t="shared" si="18"/>
        <v>3581.5</v>
      </c>
      <c r="BB22" s="92"/>
      <c r="BC22" s="92"/>
      <c r="BD22" s="92"/>
      <c r="BE22" s="92">
        <f t="shared" ref="BE22:BQ22" si="19">P33</f>
        <v>3471</v>
      </c>
      <c r="BF22" s="92">
        <f t="shared" si="19"/>
        <v>3552.5</v>
      </c>
      <c r="BG22" s="92">
        <f t="shared" si="19"/>
        <v>3599.5</v>
      </c>
      <c r="BH22" s="92">
        <f t="shared" si="19"/>
        <v>3492</v>
      </c>
      <c r="BI22" s="92">
        <f t="shared" si="19"/>
        <v>3347.5</v>
      </c>
      <c r="BJ22" s="92">
        <f t="shared" si="19"/>
        <v>3238.5</v>
      </c>
      <c r="BK22" s="92">
        <f t="shared" si="19"/>
        <v>3136</v>
      </c>
      <c r="BL22" s="92">
        <f t="shared" si="19"/>
        <v>3135.5</v>
      </c>
      <c r="BM22" s="92">
        <f t="shared" si="19"/>
        <v>3188</v>
      </c>
      <c r="BN22" s="92">
        <f t="shared" si="19"/>
        <v>3274.5</v>
      </c>
      <c r="BO22" s="92">
        <f t="shared" si="19"/>
        <v>3348.5</v>
      </c>
      <c r="BP22" s="92">
        <f t="shared" si="19"/>
        <v>3400.5</v>
      </c>
      <c r="BQ22" s="92">
        <f t="shared" si="19"/>
        <v>3463.5</v>
      </c>
      <c r="BR22" s="92"/>
      <c r="BS22" s="92"/>
      <c r="BT22" s="92"/>
      <c r="BU22" s="92">
        <f t="shared" ref="BU22:CC22" si="20">AG33</f>
        <v>3356.5</v>
      </c>
      <c r="BV22" s="92">
        <f t="shared" si="20"/>
        <v>3361</v>
      </c>
      <c r="BW22" s="92">
        <f t="shared" si="20"/>
        <v>3345.5</v>
      </c>
      <c r="BX22" s="92">
        <f t="shared" si="20"/>
        <v>3286.5</v>
      </c>
      <c r="BY22" s="92">
        <f t="shared" si="20"/>
        <v>3148</v>
      </c>
      <c r="BZ22" s="92">
        <f t="shared" si="20"/>
        <v>3120</v>
      </c>
      <c r="CA22" s="92">
        <f t="shared" si="20"/>
        <v>3173</v>
      </c>
      <c r="CB22" s="92">
        <f t="shared" si="20"/>
        <v>3227.5</v>
      </c>
      <c r="CC22" s="92">
        <f t="shared" si="20"/>
        <v>3396</v>
      </c>
    </row>
    <row r="23" spans="1:81" ht="16.5" customHeight="1" x14ac:dyDescent="0.2">
      <c r="A23" s="100" t="s">
        <v>104</v>
      </c>
      <c r="B23" s="149">
        <f>'G-3'!F10</f>
        <v>477</v>
      </c>
      <c r="C23" s="149">
        <f>'G-3'!F11</f>
        <v>475</v>
      </c>
      <c r="D23" s="149">
        <f>'G-3'!F12</f>
        <v>436</v>
      </c>
      <c r="E23" s="149">
        <f>'G-3'!F13</f>
        <v>422</v>
      </c>
      <c r="F23" s="149">
        <f>'G-3'!F14</f>
        <v>378</v>
      </c>
      <c r="G23" s="149">
        <f>'G-3'!F15</f>
        <v>428.5</v>
      </c>
      <c r="H23" s="149">
        <f>'G-3'!F16</f>
        <v>433.5</v>
      </c>
      <c r="I23" s="149">
        <f>'G-3'!F17</f>
        <v>410.5</v>
      </c>
      <c r="J23" s="149">
        <f>'G-3'!F18</f>
        <v>477.5</v>
      </c>
      <c r="K23" s="149">
        <f>'G-3'!F19</f>
        <v>472.5</v>
      </c>
      <c r="L23" s="150"/>
      <c r="M23" s="149">
        <f>'G-3'!F20</f>
        <v>401.5</v>
      </c>
      <c r="N23" s="149">
        <f>'G-3'!F21</f>
        <v>422</v>
      </c>
      <c r="O23" s="149">
        <f>'G-3'!F22</f>
        <v>430.5</v>
      </c>
      <c r="P23" s="149">
        <f>'G-3'!M10</f>
        <v>493.5</v>
      </c>
      <c r="Q23" s="149">
        <f>'G-3'!M11</f>
        <v>458.5</v>
      </c>
      <c r="R23" s="149">
        <f>'G-3'!M12</f>
        <v>465.5</v>
      </c>
      <c r="S23" s="149">
        <f>'G-3'!M13</f>
        <v>423.5</v>
      </c>
      <c r="T23" s="149">
        <f>'G-3'!M14</f>
        <v>452</v>
      </c>
      <c r="U23" s="149">
        <f>'G-3'!M15</f>
        <v>427</v>
      </c>
      <c r="V23" s="149">
        <f>'G-3'!M16</f>
        <v>448</v>
      </c>
      <c r="W23" s="149">
        <f>'G-3'!M17</f>
        <v>394</v>
      </c>
      <c r="X23" s="149">
        <f>'G-3'!M18</f>
        <v>440.5</v>
      </c>
      <c r="Y23" s="149">
        <f>'G-3'!M19</f>
        <v>382.5</v>
      </c>
      <c r="Z23" s="149">
        <f>'G-3'!M20</f>
        <v>411.5</v>
      </c>
      <c r="AA23" s="149">
        <f>'G-3'!M21</f>
        <v>391</v>
      </c>
      <c r="AB23" s="149">
        <f>'G-3'!M22</f>
        <v>446.5</v>
      </c>
      <c r="AC23" s="150"/>
      <c r="AD23" s="149">
        <f>'G-3'!T10</f>
        <v>401.5</v>
      </c>
      <c r="AE23" s="149">
        <f>'G-3'!T11</f>
        <v>440</v>
      </c>
      <c r="AF23" s="149">
        <f>'G-3'!T12</f>
        <v>442</v>
      </c>
      <c r="AG23" s="149">
        <f>'G-3'!T13</f>
        <v>431.5</v>
      </c>
      <c r="AH23" s="149">
        <f>'G-3'!T14</f>
        <v>403</v>
      </c>
      <c r="AI23" s="149">
        <f>'G-3'!T15</f>
        <v>430.5</v>
      </c>
      <c r="AJ23" s="149">
        <f>'G-3'!T16</f>
        <v>439</v>
      </c>
      <c r="AK23" s="149">
        <f>'G-3'!T17</f>
        <v>399</v>
      </c>
      <c r="AL23" s="149">
        <f>'G-3'!T18</f>
        <v>436</v>
      </c>
      <c r="AM23" s="149">
        <f>'G-3'!T19</f>
        <v>492</v>
      </c>
      <c r="AN23" s="149">
        <f>'G-3'!T20</f>
        <v>506.5</v>
      </c>
      <c r="AO23" s="149">
        <f>'G-3'!T21</f>
        <v>440.5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1810</v>
      </c>
      <c r="F24" s="149">
        <f t="shared" ref="F24:K24" si="21">C23+D23+E23+F23</f>
        <v>1711</v>
      </c>
      <c r="G24" s="149">
        <f t="shared" si="21"/>
        <v>1664.5</v>
      </c>
      <c r="H24" s="149">
        <f t="shared" si="21"/>
        <v>1662</v>
      </c>
      <c r="I24" s="149">
        <f t="shared" si="21"/>
        <v>1650.5</v>
      </c>
      <c r="J24" s="149">
        <f t="shared" si="21"/>
        <v>1750</v>
      </c>
      <c r="K24" s="149">
        <f t="shared" si="21"/>
        <v>1794</v>
      </c>
      <c r="L24" s="150"/>
      <c r="M24" s="149"/>
      <c r="N24" s="149"/>
      <c r="O24" s="149"/>
      <c r="P24" s="149">
        <f>M23+N23+O23+P23</f>
        <v>1747.5</v>
      </c>
      <c r="Q24" s="149">
        <f t="shared" ref="Q24:AB24" si="22">N23+O23+P23+Q23</f>
        <v>1804.5</v>
      </c>
      <c r="R24" s="149">
        <f t="shared" si="22"/>
        <v>1848</v>
      </c>
      <c r="S24" s="149">
        <f t="shared" si="22"/>
        <v>1841</v>
      </c>
      <c r="T24" s="149">
        <f t="shared" si="22"/>
        <v>1799.5</v>
      </c>
      <c r="U24" s="149">
        <f t="shared" si="22"/>
        <v>1768</v>
      </c>
      <c r="V24" s="149">
        <f t="shared" si="22"/>
        <v>1750.5</v>
      </c>
      <c r="W24" s="149">
        <f t="shared" si="22"/>
        <v>1721</v>
      </c>
      <c r="X24" s="149">
        <f t="shared" si="22"/>
        <v>1709.5</v>
      </c>
      <c r="Y24" s="149">
        <f t="shared" si="22"/>
        <v>1665</v>
      </c>
      <c r="Z24" s="149">
        <f t="shared" si="22"/>
        <v>1628.5</v>
      </c>
      <c r="AA24" s="149">
        <f t="shared" si="22"/>
        <v>1625.5</v>
      </c>
      <c r="AB24" s="149">
        <f t="shared" si="22"/>
        <v>1631.5</v>
      </c>
      <c r="AC24" s="150"/>
      <c r="AD24" s="149"/>
      <c r="AE24" s="149"/>
      <c r="AF24" s="149"/>
      <c r="AG24" s="149">
        <f>AD23+AE23+AF23+AG23</f>
        <v>1715</v>
      </c>
      <c r="AH24" s="149">
        <f t="shared" ref="AH24:AO24" si="23">AE23+AF23+AG23+AH23</f>
        <v>1716.5</v>
      </c>
      <c r="AI24" s="149">
        <f t="shared" si="23"/>
        <v>1707</v>
      </c>
      <c r="AJ24" s="149">
        <f t="shared" si="23"/>
        <v>1704</v>
      </c>
      <c r="AK24" s="149">
        <f t="shared" si="23"/>
        <v>1671.5</v>
      </c>
      <c r="AL24" s="149">
        <f t="shared" si="23"/>
        <v>1704.5</v>
      </c>
      <c r="AM24" s="149">
        <f t="shared" si="23"/>
        <v>1766</v>
      </c>
      <c r="AN24" s="149">
        <f t="shared" si="23"/>
        <v>1833.5</v>
      </c>
      <c r="AO24" s="149">
        <f t="shared" si="23"/>
        <v>1875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7.0979899497487439E-2</v>
      </c>
      <c r="E25" s="152"/>
      <c r="F25" s="152" t="s">
        <v>108</v>
      </c>
      <c r="G25" s="153">
        <f>DIRECCIONALIDAD!J29/100</f>
        <v>0.81972361809045224</v>
      </c>
      <c r="H25" s="152"/>
      <c r="I25" s="152" t="s">
        <v>109</v>
      </c>
      <c r="J25" s="153">
        <f>DIRECCIONALIDAD!J30/100</f>
        <v>0.1092964824120603</v>
      </c>
      <c r="K25" s="154"/>
      <c r="L25" s="148"/>
      <c r="M25" s="151"/>
      <c r="N25" s="152"/>
      <c r="O25" s="152" t="s">
        <v>107</v>
      </c>
      <c r="P25" s="153">
        <f>DIRECCIONALIDAD!J31/100</f>
        <v>4.2816901408450701E-2</v>
      </c>
      <c r="Q25" s="152"/>
      <c r="R25" s="152"/>
      <c r="S25" s="152"/>
      <c r="T25" s="152" t="s">
        <v>108</v>
      </c>
      <c r="U25" s="153">
        <f>DIRECCIONALIDAD!J32/100</f>
        <v>0.75549295774647884</v>
      </c>
      <c r="V25" s="152"/>
      <c r="W25" s="152"/>
      <c r="X25" s="152"/>
      <c r="Y25" s="152" t="s">
        <v>109</v>
      </c>
      <c r="Z25" s="153">
        <f>DIRECCIONALIDAD!J33/100</f>
        <v>0.20169014084507039</v>
      </c>
      <c r="AA25" s="152"/>
      <c r="AB25" s="152"/>
      <c r="AC25" s="148"/>
      <c r="AD25" s="151"/>
      <c r="AE25" s="152" t="s">
        <v>107</v>
      </c>
      <c r="AF25" s="153">
        <f>DIRECCIONALIDAD!J34/100</f>
        <v>3.95987328405491E-2</v>
      </c>
      <c r="AG25" s="152"/>
      <c r="AH25" s="152"/>
      <c r="AI25" s="152"/>
      <c r="AJ25" s="152" t="s">
        <v>108</v>
      </c>
      <c r="AK25" s="153">
        <f>DIRECCIONALIDAD!J35/100</f>
        <v>0.76504751847940866</v>
      </c>
      <c r="AL25" s="152"/>
      <c r="AM25" s="152"/>
      <c r="AN25" s="152" t="s">
        <v>109</v>
      </c>
      <c r="AO25" s="153">
        <f>DIRECCIONALIDAD!J36/100</f>
        <v>0.19535374868004221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247" t="s">
        <v>155</v>
      </c>
      <c r="B26" s="248">
        <f>MAX(B24:K24)</f>
        <v>1810</v>
      </c>
      <c r="C26" s="152" t="s">
        <v>107</v>
      </c>
      <c r="D26" s="249">
        <f>+B26*D25</f>
        <v>128.47361809045228</v>
      </c>
      <c r="E26" s="152"/>
      <c r="F26" s="152" t="s">
        <v>108</v>
      </c>
      <c r="G26" s="249">
        <f>+B26*G25</f>
        <v>1483.6997487437186</v>
      </c>
      <c r="H26" s="152"/>
      <c r="I26" s="152" t="s">
        <v>109</v>
      </c>
      <c r="J26" s="249">
        <f>+B26*J25</f>
        <v>197.82663316582915</v>
      </c>
      <c r="K26" s="154"/>
      <c r="L26" s="148"/>
      <c r="M26" s="248">
        <f>MAX(M24:AB24)</f>
        <v>1848</v>
      </c>
      <c r="N26" s="152"/>
      <c r="O26" s="152" t="s">
        <v>107</v>
      </c>
      <c r="P26" s="250">
        <f>+M26*P25</f>
        <v>79.125633802816893</v>
      </c>
      <c r="Q26" s="152"/>
      <c r="R26" s="152"/>
      <c r="S26" s="152"/>
      <c r="T26" s="152" t="s">
        <v>108</v>
      </c>
      <c r="U26" s="250">
        <f>+M26*U25</f>
        <v>1396.1509859154928</v>
      </c>
      <c r="V26" s="152"/>
      <c r="W26" s="152"/>
      <c r="X26" s="152"/>
      <c r="Y26" s="152" t="s">
        <v>109</v>
      </c>
      <c r="Z26" s="250">
        <f>+M26*Z25</f>
        <v>372.72338028169008</v>
      </c>
      <c r="AA26" s="152"/>
      <c r="AB26" s="154"/>
      <c r="AC26" s="148"/>
      <c r="AD26" s="248">
        <f>MAX(AD24:AO24)</f>
        <v>1875</v>
      </c>
      <c r="AE26" s="152" t="s">
        <v>107</v>
      </c>
      <c r="AF26" s="249">
        <f>+AD26*AF25</f>
        <v>74.247624076029567</v>
      </c>
      <c r="AG26" s="152"/>
      <c r="AH26" s="152"/>
      <c r="AI26" s="152"/>
      <c r="AJ26" s="152" t="s">
        <v>108</v>
      </c>
      <c r="AK26" s="249">
        <f>+AD26*AK25</f>
        <v>1434.4640971488911</v>
      </c>
      <c r="AL26" s="152"/>
      <c r="AM26" s="152"/>
      <c r="AN26" s="152" t="s">
        <v>109</v>
      </c>
      <c r="AO26" s="251">
        <f>+AD26*AO25</f>
        <v>366.28827877507916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8" t="s">
        <v>103</v>
      </c>
      <c r="U27" s="23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38" t="s">
        <v>103</v>
      </c>
      <c r="U31" s="238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873</v>
      </c>
      <c r="C32" s="149">
        <f t="shared" ref="C32:K32" si="24">C13+C18+C23+C28</f>
        <v>917.5</v>
      </c>
      <c r="D32" s="149">
        <f t="shared" si="24"/>
        <v>768</v>
      </c>
      <c r="E32" s="149">
        <f t="shared" si="24"/>
        <v>799</v>
      </c>
      <c r="F32" s="149">
        <f t="shared" si="24"/>
        <v>802.5</v>
      </c>
      <c r="G32" s="149">
        <f t="shared" si="24"/>
        <v>883</v>
      </c>
      <c r="H32" s="149">
        <f t="shared" si="24"/>
        <v>955.5</v>
      </c>
      <c r="I32" s="149">
        <f t="shared" si="24"/>
        <v>856.5</v>
      </c>
      <c r="J32" s="149">
        <f t="shared" si="24"/>
        <v>891</v>
      </c>
      <c r="K32" s="149">
        <f t="shared" si="24"/>
        <v>878.5</v>
      </c>
      <c r="L32" s="150"/>
      <c r="M32" s="149">
        <f>M13+M18+M23+M28</f>
        <v>808</v>
      </c>
      <c r="N32" s="149">
        <f t="shared" ref="N32:AB32" si="25">N13+N18+N23+N28</f>
        <v>837</v>
      </c>
      <c r="O32" s="149">
        <f t="shared" si="25"/>
        <v>887.5</v>
      </c>
      <c r="P32" s="149">
        <f t="shared" si="25"/>
        <v>938.5</v>
      </c>
      <c r="Q32" s="149">
        <f t="shared" si="25"/>
        <v>889.5</v>
      </c>
      <c r="R32" s="149">
        <f t="shared" si="25"/>
        <v>884</v>
      </c>
      <c r="S32" s="149">
        <f t="shared" si="25"/>
        <v>780</v>
      </c>
      <c r="T32" s="149">
        <f t="shared" si="25"/>
        <v>794</v>
      </c>
      <c r="U32" s="149">
        <f t="shared" si="25"/>
        <v>780.5</v>
      </c>
      <c r="V32" s="149">
        <f t="shared" si="25"/>
        <v>781.5</v>
      </c>
      <c r="W32" s="149">
        <f t="shared" si="25"/>
        <v>779.5</v>
      </c>
      <c r="X32" s="149">
        <f t="shared" si="25"/>
        <v>846.5</v>
      </c>
      <c r="Y32" s="149">
        <f t="shared" si="25"/>
        <v>867</v>
      </c>
      <c r="Z32" s="149">
        <f t="shared" si="25"/>
        <v>855.5</v>
      </c>
      <c r="AA32" s="149">
        <f t="shared" si="25"/>
        <v>831.5</v>
      </c>
      <c r="AB32" s="149">
        <f t="shared" si="25"/>
        <v>909.5</v>
      </c>
      <c r="AC32" s="150"/>
      <c r="AD32" s="149">
        <f>AD13+AD18+AD23+AD28</f>
        <v>816.5</v>
      </c>
      <c r="AE32" s="149">
        <f t="shared" ref="AE32:AO32" si="26">AE13+AE18+AE23+AE28</f>
        <v>838.5</v>
      </c>
      <c r="AF32" s="149">
        <f t="shared" si="26"/>
        <v>899.5</v>
      </c>
      <c r="AG32" s="149">
        <f t="shared" si="26"/>
        <v>802</v>
      </c>
      <c r="AH32" s="149">
        <f t="shared" si="26"/>
        <v>821</v>
      </c>
      <c r="AI32" s="149">
        <f t="shared" si="26"/>
        <v>823</v>
      </c>
      <c r="AJ32" s="149">
        <f t="shared" si="26"/>
        <v>840.5</v>
      </c>
      <c r="AK32" s="149">
        <f t="shared" si="26"/>
        <v>663.5</v>
      </c>
      <c r="AL32" s="149">
        <f t="shared" si="26"/>
        <v>793</v>
      </c>
      <c r="AM32" s="149">
        <f t="shared" si="26"/>
        <v>876</v>
      </c>
      <c r="AN32" s="149">
        <f t="shared" si="26"/>
        <v>895</v>
      </c>
      <c r="AO32" s="149">
        <f t="shared" si="26"/>
        <v>832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3357.5</v>
      </c>
      <c r="F33" s="149">
        <f t="shared" ref="F33:K33" si="27">C32+D32+E32+F32</f>
        <v>3287</v>
      </c>
      <c r="G33" s="149">
        <f t="shared" si="27"/>
        <v>3252.5</v>
      </c>
      <c r="H33" s="149">
        <f t="shared" si="27"/>
        <v>3440</v>
      </c>
      <c r="I33" s="149">
        <f t="shared" si="27"/>
        <v>3497.5</v>
      </c>
      <c r="J33" s="149">
        <f t="shared" si="27"/>
        <v>3586</v>
      </c>
      <c r="K33" s="149">
        <f t="shared" si="27"/>
        <v>3581.5</v>
      </c>
      <c r="L33" s="150"/>
      <c r="M33" s="149"/>
      <c r="N33" s="149"/>
      <c r="O33" s="149"/>
      <c r="P33" s="149">
        <f>M32+N32+O32+P32</f>
        <v>3471</v>
      </c>
      <c r="Q33" s="149">
        <f t="shared" ref="Q33:AB33" si="28">N32+O32+P32+Q32</f>
        <v>3552.5</v>
      </c>
      <c r="R33" s="149">
        <f t="shared" si="28"/>
        <v>3599.5</v>
      </c>
      <c r="S33" s="149">
        <f t="shared" si="28"/>
        <v>3492</v>
      </c>
      <c r="T33" s="149">
        <f t="shared" si="28"/>
        <v>3347.5</v>
      </c>
      <c r="U33" s="149">
        <f t="shared" si="28"/>
        <v>3238.5</v>
      </c>
      <c r="V33" s="149">
        <f t="shared" si="28"/>
        <v>3136</v>
      </c>
      <c r="W33" s="149">
        <f t="shared" si="28"/>
        <v>3135.5</v>
      </c>
      <c r="X33" s="149">
        <f t="shared" si="28"/>
        <v>3188</v>
      </c>
      <c r="Y33" s="149">
        <f t="shared" si="28"/>
        <v>3274.5</v>
      </c>
      <c r="Z33" s="149">
        <f t="shared" si="28"/>
        <v>3348.5</v>
      </c>
      <c r="AA33" s="149">
        <f t="shared" si="28"/>
        <v>3400.5</v>
      </c>
      <c r="AB33" s="149">
        <f t="shared" si="28"/>
        <v>3463.5</v>
      </c>
      <c r="AC33" s="150"/>
      <c r="AD33" s="149"/>
      <c r="AE33" s="149"/>
      <c r="AF33" s="149"/>
      <c r="AG33" s="149">
        <f>AD32+AE32+AF32+AG32</f>
        <v>3356.5</v>
      </c>
      <c r="AH33" s="149">
        <f t="shared" ref="AH33:AO33" si="29">AE32+AF32+AG32+AH32</f>
        <v>3361</v>
      </c>
      <c r="AI33" s="149">
        <f t="shared" si="29"/>
        <v>3345.5</v>
      </c>
      <c r="AJ33" s="149">
        <f t="shared" si="29"/>
        <v>3286.5</v>
      </c>
      <c r="AK33" s="149">
        <f t="shared" si="29"/>
        <v>3148</v>
      </c>
      <c r="AL33" s="149">
        <f t="shared" si="29"/>
        <v>3120</v>
      </c>
      <c r="AM33" s="149">
        <f t="shared" si="29"/>
        <v>3173</v>
      </c>
      <c r="AN33" s="149">
        <f t="shared" si="29"/>
        <v>3227.5</v>
      </c>
      <c r="AO33" s="149">
        <f t="shared" si="29"/>
        <v>3396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39"/>
      <c r="R35" s="239"/>
      <c r="S35" s="239"/>
      <c r="T35" s="239"/>
      <c r="U35" s="239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2009-04-23T22:08:24Z</cp:lastPrinted>
  <dcterms:created xsi:type="dcterms:W3CDTF">1998-04-02T13:38:56Z</dcterms:created>
  <dcterms:modified xsi:type="dcterms:W3CDTF">2016-03-07T14:59:04Z</dcterms:modified>
</cp:coreProperties>
</file>